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1.cec.eu.int\JRC_NEW\JRC.B\JRC.B.5\PRODUCTS Common Folder\2. Projects\Hard Coverings\08. Deliverables\12_UM\"/>
    </mc:Choice>
  </mc:AlternateContent>
  <bookViews>
    <workbookView xWindow="0" yWindow="0" windowWidth="11390" windowHeight="5310"/>
  </bookViews>
  <sheets>
    <sheet name="Application" sheetId="3" r:id="rId1"/>
    <sheet name="Summary" sheetId="13" r:id="rId2"/>
    <sheet name="Horizontal 1.1 to 1.7" sheetId="12" r:id="rId3"/>
    <sheet name="Natural stone 2.1 to 2.11" sheetId="4" r:id="rId4"/>
    <sheet name="VLOOKUP etc." sheetId="10" r:id="rId5"/>
  </sheets>
  <definedNames>
    <definedName name="Alternative_cement" localSheetId="2">#REF!</definedName>
    <definedName name="Alternative_cement" localSheetId="1">#REF!</definedName>
    <definedName name="Alternative_cement">'VLOOKUP etc.'!$CM$3:$CM$34</definedName>
    <definedName name="EN_197_1_class_cement" localSheetId="2">#REF!</definedName>
    <definedName name="EN_197_1_class_cement" localSheetId="1">#REF!</definedName>
    <definedName name="EN_197_1_class_cement">'VLOOKUP etc.'!$CL$3:$CL$35</definedName>
    <definedName name="Z_B57AFC39_7BC2_4CBD_A0A8_87008E0DB765_.wvu.Cols" localSheetId="0" hidden="1">Application!$G:$G</definedName>
    <definedName name="Z_E0F1947B_DBB1_4302_8ABF_0F9B5D68BCD9_.wvu.Cols" localSheetId="0" hidden="1">Application!$G:$G</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3" i="4" l="1"/>
  <c r="AD183" i="4"/>
  <c r="AL183" i="4"/>
  <c r="AL162" i="4"/>
  <c r="AK183" i="4"/>
  <c r="AC183" i="4"/>
  <c r="AD162" i="4"/>
  <c r="U162" i="4"/>
  <c r="T183" i="4"/>
  <c r="K183" i="4"/>
  <c r="U183" i="4"/>
  <c r="L183" i="4"/>
  <c r="C183" i="4"/>
  <c r="L162" i="4"/>
  <c r="C162" i="4"/>
  <c r="C42" i="4"/>
  <c r="B183" i="4"/>
  <c r="AL92" i="4"/>
  <c r="AL74" i="4"/>
  <c r="AL62" i="4"/>
  <c r="AL54" i="4"/>
  <c r="AL42" i="4"/>
  <c r="AD92" i="4"/>
  <c r="AD74" i="4"/>
  <c r="AD62" i="4"/>
  <c r="AD54" i="4"/>
  <c r="AD42" i="4"/>
  <c r="U92" i="4"/>
  <c r="U74" i="4"/>
  <c r="U62" i="4"/>
  <c r="U54" i="4"/>
  <c r="U42" i="4"/>
  <c r="L92" i="4"/>
  <c r="L74" i="4"/>
  <c r="L62" i="4"/>
  <c r="L54" i="4"/>
  <c r="L42" i="4"/>
  <c r="C92" i="4"/>
  <c r="C74" i="4"/>
  <c r="C62" i="4"/>
  <c r="C54" i="4"/>
  <c r="AE12" i="13" l="1"/>
  <c r="AC15" i="13"/>
  <c r="AC14" i="13"/>
  <c r="AC13" i="13"/>
  <c r="AC12" i="13"/>
  <c r="AB15" i="13"/>
  <c r="AA15" i="13"/>
  <c r="AB14" i="13"/>
  <c r="AA14" i="13"/>
  <c r="AB13" i="13"/>
  <c r="AA13" i="13"/>
  <c r="AB12" i="13"/>
  <c r="AA12" i="13"/>
  <c r="Y15" i="13"/>
  <c r="Y14" i="13"/>
  <c r="Y13" i="13"/>
  <c r="Y12" i="13"/>
  <c r="X15" i="13"/>
  <c r="X14" i="13"/>
  <c r="X13" i="13"/>
  <c r="X12" i="13"/>
  <c r="W15" i="13"/>
  <c r="W14" i="13"/>
  <c r="W13" i="13"/>
  <c r="W12" i="13"/>
  <c r="V15" i="13"/>
  <c r="V14" i="13"/>
  <c r="V13" i="13"/>
  <c r="V12" i="13"/>
  <c r="AF15" i="13"/>
  <c r="AF14" i="13"/>
  <c r="AF13" i="13"/>
  <c r="AF12" i="13"/>
  <c r="AP183" i="4"/>
  <c r="AH183" i="4"/>
  <c r="Y183" i="4"/>
  <c r="P183" i="4"/>
  <c r="AM100" i="4"/>
  <c r="AP100" i="4" s="1"/>
  <c r="AM99" i="4"/>
  <c r="AP99" i="4" s="1"/>
  <c r="AP93" i="4"/>
  <c r="AE100" i="4"/>
  <c r="AH100" i="4" s="1"/>
  <c r="AE99" i="4"/>
  <c r="AH99" i="4" s="1"/>
  <c r="AH93" i="4"/>
  <c r="V100" i="4"/>
  <c r="Y100" i="4" s="1"/>
  <c r="V99" i="4"/>
  <c r="Y99" i="4" s="1"/>
  <c r="Y93" i="4"/>
  <c r="M99" i="4"/>
  <c r="P99" i="4" s="1"/>
  <c r="D99" i="4"/>
  <c r="G99" i="4" s="1"/>
  <c r="AQ145" i="4"/>
  <c r="AQ152" i="4"/>
  <c r="AP147" i="4"/>
  <c r="AI152" i="4"/>
  <c r="AH147" i="4"/>
  <c r="AI145" i="4"/>
  <c r="Z152" i="4"/>
  <c r="Y147" i="4"/>
  <c r="Z145" i="4"/>
  <c r="Q152" i="4"/>
  <c r="P147" i="4"/>
  <c r="Q145" i="4"/>
  <c r="AP138" i="4"/>
  <c r="AP137" i="4"/>
  <c r="AP136" i="4"/>
  <c r="AL123" i="4"/>
  <c r="AL124" i="4" s="1"/>
  <c r="AL120" i="4"/>
  <c r="AL117" i="4"/>
  <c r="AL118" i="4" s="1"/>
  <c r="AL115" i="4"/>
  <c r="AL113" i="4"/>
  <c r="AL112" i="4"/>
  <c r="AH138" i="4"/>
  <c r="AH137" i="4"/>
  <c r="AH136" i="4"/>
  <c r="AD123" i="4"/>
  <c r="AD124" i="4" s="1"/>
  <c r="AD120" i="4"/>
  <c r="AD125" i="4" s="1"/>
  <c r="AD117" i="4"/>
  <c r="AD118" i="4" s="1"/>
  <c r="AD115" i="4"/>
  <c r="AD113" i="4"/>
  <c r="AD112" i="4"/>
  <c r="Y138" i="4"/>
  <c r="Y137" i="4"/>
  <c r="Y136" i="4"/>
  <c r="U124" i="4"/>
  <c r="U123" i="4"/>
  <c r="U120" i="4"/>
  <c r="U121" i="4" s="1"/>
  <c r="U117" i="4"/>
  <c r="U118" i="4" s="1"/>
  <c r="U115" i="4"/>
  <c r="U113" i="4"/>
  <c r="U112" i="4"/>
  <c r="P138" i="4"/>
  <c r="P137" i="4"/>
  <c r="P136" i="4"/>
  <c r="L123" i="4"/>
  <c r="L124" i="4" s="1"/>
  <c r="L120" i="4"/>
  <c r="L117" i="4"/>
  <c r="L118" i="4" s="1"/>
  <c r="L115" i="4"/>
  <c r="L113" i="4"/>
  <c r="L112" i="4"/>
  <c r="AL178" i="4"/>
  <c r="AQ178" i="4" s="1"/>
  <c r="AE15" i="13" s="1"/>
  <c r="AP177" i="4"/>
  <c r="AL173" i="4"/>
  <c r="AQ173" i="4" s="1"/>
  <c r="AP172" i="4"/>
  <c r="AP169" i="4"/>
  <c r="AD178" i="4"/>
  <c r="AI178" i="4" s="1"/>
  <c r="AE14" i="13" s="1"/>
  <c r="AH177" i="4"/>
  <c r="AD173" i="4"/>
  <c r="AI173" i="4" s="1"/>
  <c r="AH172" i="4"/>
  <c r="AH169" i="4"/>
  <c r="U178" i="4"/>
  <c r="Z178" i="4" s="1"/>
  <c r="AE13" i="13" s="1"/>
  <c r="Y177" i="4"/>
  <c r="U173" i="4"/>
  <c r="Z173" i="4" s="1"/>
  <c r="Y172" i="4"/>
  <c r="Y169" i="4"/>
  <c r="L178" i="4"/>
  <c r="Q178" i="4" s="1"/>
  <c r="P177" i="4"/>
  <c r="L173" i="4"/>
  <c r="Q173" i="4" s="1"/>
  <c r="P172" i="4"/>
  <c r="P169" i="4"/>
  <c r="AP70" i="4"/>
  <c r="AP69" i="4"/>
  <c r="AP68" i="4"/>
  <c r="AP67" i="4"/>
  <c r="AP66" i="4"/>
  <c r="AP65" i="4"/>
  <c r="AP64" i="4"/>
  <c r="AP63" i="4"/>
  <c r="AH70" i="4"/>
  <c r="AH69" i="4"/>
  <c r="AH68" i="4"/>
  <c r="AH67" i="4"/>
  <c r="AH66" i="4"/>
  <c r="AH65" i="4"/>
  <c r="AH64" i="4"/>
  <c r="AH63" i="4"/>
  <c r="Y70" i="4"/>
  <c r="Y69" i="4"/>
  <c r="Y68" i="4"/>
  <c r="Y67" i="4"/>
  <c r="Y66" i="4"/>
  <c r="Y65" i="4"/>
  <c r="Y64" i="4"/>
  <c r="Y63" i="4"/>
  <c r="AQ76" i="4"/>
  <c r="AI76" i="4"/>
  <c r="Z76" i="4"/>
  <c r="Q76" i="4"/>
  <c r="P65" i="4"/>
  <c r="P70" i="4"/>
  <c r="P69" i="4"/>
  <c r="P68" i="4"/>
  <c r="P67" i="4"/>
  <c r="P66" i="4"/>
  <c r="P64" i="4"/>
  <c r="P63" i="4"/>
  <c r="AL13" i="4"/>
  <c r="AL12" i="4"/>
  <c r="AD13" i="4"/>
  <c r="AD12" i="4"/>
  <c r="U13" i="4"/>
  <c r="U12" i="4"/>
  <c r="L13" i="4"/>
  <c r="L12" i="4"/>
  <c r="H76" i="4"/>
  <c r="G67" i="4"/>
  <c r="G66" i="4"/>
  <c r="G65" i="4"/>
  <c r="G64" i="4"/>
  <c r="G37" i="4"/>
  <c r="C2" i="13"/>
  <c r="AL125" i="4" l="1"/>
  <c r="L125" i="4"/>
  <c r="U126" i="4"/>
  <c r="AL128" i="4"/>
  <c r="AL127" i="4"/>
  <c r="AL121" i="4"/>
  <c r="AL126" i="4" s="1"/>
  <c r="AD128" i="4"/>
  <c r="AD127" i="4"/>
  <c r="AD121" i="4"/>
  <c r="AD126" i="4" s="1"/>
  <c r="U129" i="4"/>
  <c r="U134" i="4" s="1"/>
  <c r="U135" i="4"/>
  <c r="U125" i="4"/>
  <c r="L128" i="4"/>
  <c r="L127" i="4"/>
  <c r="L121" i="4"/>
  <c r="L126" i="4" s="1"/>
  <c r="AL135" i="4" l="1"/>
  <c r="AL129" i="4"/>
  <c r="AL134" i="4" s="1"/>
  <c r="AL133" i="4"/>
  <c r="AL132" i="4"/>
  <c r="AL131" i="4"/>
  <c r="AL130" i="4"/>
  <c r="AD129" i="4"/>
  <c r="AD134" i="4" s="1"/>
  <c r="AD135" i="4"/>
  <c r="AD130" i="4"/>
  <c r="AD131" i="4"/>
  <c r="AD133" i="4"/>
  <c r="AD132" i="4"/>
  <c r="U128" i="4"/>
  <c r="U127" i="4"/>
  <c r="L133" i="4"/>
  <c r="L132" i="4"/>
  <c r="L135" i="4"/>
  <c r="L129" i="4"/>
  <c r="L134" i="4" s="1"/>
  <c r="L131" i="4"/>
  <c r="L130" i="4"/>
  <c r="U131" i="4" l="1"/>
  <c r="U130" i="4"/>
  <c r="U133" i="4"/>
  <c r="U132" i="4"/>
  <c r="C115" i="4" l="1"/>
  <c r="U15" i="13" l="1"/>
  <c r="U14" i="13"/>
  <c r="T14" i="13"/>
  <c r="AD15" i="13"/>
  <c r="AD14" i="13"/>
  <c r="AD13" i="13"/>
  <c r="AD12" i="13"/>
  <c r="G177" i="4"/>
  <c r="G172" i="4"/>
  <c r="G169" i="4"/>
  <c r="Z12" i="13"/>
  <c r="Z15" i="13"/>
  <c r="Z14" i="13"/>
  <c r="Z13" i="13"/>
  <c r="T15" i="13"/>
  <c r="S15" i="13"/>
  <c r="AP58" i="4"/>
  <c r="AP57" i="4"/>
  <c r="AP56" i="4"/>
  <c r="AP55" i="4"/>
  <c r="AL50" i="4"/>
  <c r="AP50" i="4" s="1"/>
  <c r="P15" i="13" s="1"/>
  <c r="AP46" i="4"/>
  <c r="AP45" i="4"/>
  <c r="AP38" i="4"/>
  <c r="O15" i="13" s="1"/>
  <c r="AP37" i="4"/>
  <c r="N15" i="13" s="1"/>
  <c r="AP36" i="4"/>
  <c r="M15" i="13" s="1"/>
  <c r="AL23" i="4"/>
  <c r="AL24" i="4" s="1"/>
  <c r="AL20" i="4"/>
  <c r="AL21" i="4" s="1"/>
  <c r="AL17" i="4"/>
  <c r="AL18" i="4" s="1"/>
  <c r="AL15" i="4"/>
  <c r="S14" i="13"/>
  <c r="AH58" i="4"/>
  <c r="AH57" i="4"/>
  <c r="AH56" i="4"/>
  <c r="AH55" i="4"/>
  <c r="AD50" i="4"/>
  <c r="AH50" i="4" s="1"/>
  <c r="P14" i="13" s="1"/>
  <c r="AH46" i="4"/>
  <c r="AH45" i="4"/>
  <c r="AH38" i="4"/>
  <c r="O14" i="13" s="1"/>
  <c r="AH37" i="4"/>
  <c r="N14" i="13" s="1"/>
  <c r="AH36" i="4"/>
  <c r="M14" i="13" s="1"/>
  <c r="AD23" i="4"/>
  <c r="AD24" i="4" s="1"/>
  <c r="AD20" i="4"/>
  <c r="AD21" i="4" s="1"/>
  <c r="AD17" i="4"/>
  <c r="AD18" i="4" s="1"/>
  <c r="AD15" i="4"/>
  <c r="U13" i="13"/>
  <c r="T13" i="13"/>
  <c r="S13" i="13"/>
  <c r="Y58" i="4"/>
  <c r="Y57" i="4"/>
  <c r="Z56" i="4" s="1"/>
  <c r="Q13" i="13" s="1"/>
  <c r="Y56" i="4"/>
  <c r="Y55" i="4"/>
  <c r="U50" i="4"/>
  <c r="Y50" i="4" s="1"/>
  <c r="P13" i="13" s="1"/>
  <c r="Y46" i="4"/>
  <c r="Y45" i="4"/>
  <c r="Y47" i="4" s="1"/>
  <c r="Y38" i="4"/>
  <c r="O13" i="13" s="1"/>
  <c r="Y37" i="4"/>
  <c r="N13" i="13" s="1"/>
  <c r="Y36" i="4"/>
  <c r="M13" i="13" s="1"/>
  <c r="U23" i="4"/>
  <c r="U24" i="4" s="1"/>
  <c r="U20" i="4"/>
  <c r="U21" i="4" s="1"/>
  <c r="U17" i="4"/>
  <c r="U18" i="4" s="1"/>
  <c r="U15" i="4"/>
  <c r="M100" i="4"/>
  <c r="T12" i="13"/>
  <c r="P93" i="4"/>
  <c r="S12" i="13"/>
  <c r="P58" i="4"/>
  <c r="P57" i="4"/>
  <c r="P56" i="4"/>
  <c r="P55" i="4"/>
  <c r="L50" i="4"/>
  <c r="P50" i="4" s="1"/>
  <c r="P12" i="13" s="1"/>
  <c r="P46" i="4"/>
  <c r="P45" i="4"/>
  <c r="P38" i="4"/>
  <c r="O12" i="13" s="1"/>
  <c r="P37" i="4"/>
  <c r="N12" i="13" s="1"/>
  <c r="P36" i="4"/>
  <c r="M12" i="13" s="1"/>
  <c r="L23" i="4"/>
  <c r="L24" i="4" s="1"/>
  <c r="L20" i="4"/>
  <c r="L21" i="4" s="1"/>
  <c r="L17" i="4"/>
  <c r="L18" i="4" s="1"/>
  <c r="L15" i="4"/>
  <c r="AF11" i="13"/>
  <c r="H152" i="4"/>
  <c r="AC11" i="13" s="1"/>
  <c r="H145" i="4"/>
  <c r="AA11" i="13" s="1"/>
  <c r="G138" i="4"/>
  <c r="Z11" i="13" s="1"/>
  <c r="G137" i="4"/>
  <c r="Y11" i="13" s="1"/>
  <c r="G136" i="4"/>
  <c r="X11" i="13" s="1"/>
  <c r="C123" i="4"/>
  <c r="C124" i="4" s="1"/>
  <c r="C120" i="4"/>
  <c r="C117" i="4"/>
  <c r="C118" i="4" s="1"/>
  <c r="C113" i="4"/>
  <c r="C112" i="4"/>
  <c r="D100" i="4"/>
  <c r="G100" i="4" s="1"/>
  <c r="U11" i="13" s="1"/>
  <c r="T11" i="13"/>
  <c r="G93" i="4"/>
  <c r="S11" i="13"/>
  <c r="G63" i="4"/>
  <c r="G68" i="4"/>
  <c r="G69" i="4"/>
  <c r="G70" i="4"/>
  <c r="G56" i="4"/>
  <c r="G57" i="4"/>
  <c r="G58" i="4"/>
  <c r="G55" i="4"/>
  <c r="C50" i="4"/>
  <c r="G50" i="4" s="1"/>
  <c r="P100" i="4" l="1"/>
  <c r="U12" i="13" s="1"/>
  <c r="AQ56" i="4"/>
  <c r="Q15" i="13" s="1"/>
  <c r="AI56" i="4"/>
  <c r="Q14" i="13" s="1"/>
  <c r="Q56" i="4"/>
  <c r="Q12" i="13" s="1"/>
  <c r="P47" i="4"/>
  <c r="AI64" i="4"/>
  <c r="R14" i="13" s="1"/>
  <c r="Q64" i="4"/>
  <c r="R12" i="13" s="1"/>
  <c r="AQ64" i="4"/>
  <c r="R15" i="13" s="1"/>
  <c r="Z64" i="4"/>
  <c r="R13" i="13" s="1"/>
  <c r="AP47" i="4"/>
  <c r="AL26" i="4"/>
  <c r="AL35" i="4" s="1"/>
  <c r="L15" i="13" s="1"/>
  <c r="AD26" i="4"/>
  <c r="AD35" i="4" s="1"/>
  <c r="L14" i="13" s="1"/>
  <c r="AD25" i="4"/>
  <c r="AD28" i="4" s="1"/>
  <c r="AH47" i="4"/>
  <c r="U26" i="4"/>
  <c r="U35" i="4" s="1"/>
  <c r="L13" i="13" s="1"/>
  <c r="L26" i="4"/>
  <c r="L35" i="4" s="1"/>
  <c r="L12" i="13" s="1"/>
  <c r="AL25" i="4"/>
  <c r="U29" i="4"/>
  <c r="U34" i="4" s="1"/>
  <c r="U25" i="4"/>
  <c r="L25" i="4"/>
  <c r="C125" i="4"/>
  <c r="C127" i="4" s="1"/>
  <c r="C121" i="4"/>
  <c r="C126" i="4" s="1"/>
  <c r="H64" i="4"/>
  <c r="R11" i="13" s="1"/>
  <c r="H56" i="4"/>
  <c r="Q11" i="13" s="1"/>
  <c r="AL29" i="4" l="1"/>
  <c r="AL34" i="4" s="1"/>
  <c r="AD27" i="4"/>
  <c r="AD30" i="4" s="1"/>
  <c r="AD29" i="4"/>
  <c r="AD34" i="4" s="1"/>
  <c r="L29" i="4"/>
  <c r="L34" i="4" s="1"/>
  <c r="AL28" i="4"/>
  <c r="AL27" i="4"/>
  <c r="AD33" i="4"/>
  <c r="K14" i="13" s="1"/>
  <c r="AD32" i="4"/>
  <c r="U28" i="4"/>
  <c r="U27" i="4"/>
  <c r="L28" i="4"/>
  <c r="L27" i="4"/>
  <c r="C128" i="4"/>
  <c r="C132" i="4" s="1"/>
  <c r="C129" i="4"/>
  <c r="C134" i="4" s="1"/>
  <c r="C135" i="4"/>
  <c r="W11" i="13" s="1"/>
  <c r="C133" i="4"/>
  <c r="V11" i="13" s="1"/>
  <c r="C130" i="4"/>
  <c r="C131" i="4"/>
  <c r="AD31" i="4" l="1"/>
  <c r="AL30" i="4"/>
  <c r="AL31" i="4"/>
  <c r="AL33" i="4"/>
  <c r="K15" i="13" s="1"/>
  <c r="AL32" i="4"/>
  <c r="U30" i="4"/>
  <c r="U31" i="4"/>
  <c r="U33" i="4"/>
  <c r="K13" i="13" s="1"/>
  <c r="U32" i="4"/>
  <c r="L31" i="4"/>
  <c r="L30" i="4"/>
  <c r="L33" i="4"/>
  <c r="K12" i="13" s="1"/>
  <c r="L32" i="4"/>
  <c r="C23" i="4" l="1"/>
  <c r="C24" i="4" s="1"/>
  <c r="C20" i="4"/>
  <c r="C21" i="4" s="1"/>
  <c r="C17" i="4"/>
  <c r="C18" i="4" s="1"/>
  <c r="C26" i="4" l="1"/>
  <c r="C25" i="4"/>
  <c r="C13" i="4"/>
  <c r="C12" i="4"/>
  <c r="C27" i="4" l="1"/>
  <c r="C28" i="4"/>
  <c r="C15" i="4"/>
  <c r="C5" i="13" l="1"/>
  <c r="AG11" i="13" s="1"/>
  <c r="I11" i="13"/>
  <c r="E11" i="13"/>
  <c r="D11" i="13"/>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25" i="12"/>
  <c r="P26" i="12"/>
  <c r="P27" i="12"/>
  <c r="C2" i="12"/>
  <c r="E129" i="12"/>
  <c r="J11" i="13" s="1"/>
  <c r="E125" i="12"/>
  <c r="E118" i="12"/>
  <c r="J114" i="12"/>
  <c r="L110" i="12"/>
  <c r="L109" i="12"/>
  <c r="L108" i="12"/>
  <c r="L107" i="12"/>
  <c r="L106" i="12"/>
  <c r="L105" i="12"/>
  <c r="L104" i="12"/>
  <c r="L103" i="12"/>
  <c r="M99" i="12"/>
  <c r="L99" i="12"/>
  <c r="L98" i="12"/>
  <c r="M98" i="12" s="1"/>
  <c r="M97" i="12"/>
  <c r="L97" i="12"/>
  <c r="L96" i="12"/>
  <c r="M96" i="12" s="1"/>
  <c r="L95" i="12"/>
  <c r="M95" i="12" s="1"/>
  <c r="L94" i="12"/>
  <c r="M94" i="12" s="1"/>
  <c r="M93" i="12"/>
  <c r="L93" i="12"/>
  <c r="M92" i="12"/>
  <c r="L92" i="12"/>
  <c r="M91" i="12"/>
  <c r="L91" i="12"/>
  <c r="L90" i="12"/>
  <c r="M90" i="12" s="1"/>
  <c r="M89" i="12"/>
  <c r="L89" i="12"/>
  <c r="L88" i="12"/>
  <c r="M88" i="12" s="1"/>
  <c r="L87" i="12"/>
  <c r="M87" i="12" s="1"/>
  <c r="L86" i="12"/>
  <c r="M86" i="12" s="1"/>
  <c r="M85" i="12"/>
  <c r="L85" i="12"/>
  <c r="M84" i="12"/>
  <c r="L84" i="12"/>
  <c r="M83" i="12"/>
  <c r="L83" i="12"/>
  <c r="L82" i="12"/>
  <c r="M82" i="12" s="1"/>
  <c r="M81" i="12"/>
  <c r="L81" i="12"/>
  <c r="L80" i="12"/>
  <c r="M80" i="12" s="1"/>
  <c r="L79" i="12"/>
  <c r="M79" i="12" s="1"/>
  <c r="L78" i="12"/>
  <c r="M78" i="12" s="1"/>
  <c r="M77" i="12"/>
  <c r="L77" i="12"/>
  <c r="M76" i="12"/>
  <c r="L76" i="12"/>
  <c r="M75" i="12"/>
  <c r="L75" i="12"/>
  <c r="L74" i="12"/>
  <c r="M74" i="12" s="1"/>
  <c r="M73" i="12"/>
  <c r="L73" i="12"/>
  <c r="L72" i="12"/>
  <c r="M72" i="12" s="1"/>
  <c r="L71" i="12"/>
  <c r="M71" i="12" s="1"/>
  <c r="L70" i="12"/>
  <c r="M70" i="12" s="1"/>
  <c r="M69" i="12"/>
  <c r="L69" i="12"/>
  <c r="M68" i="12"/>
  <c r="L68" i="12"/>
  <c r="M67" i="12"/>
  <c r="L67" i="12"/>
  <c r="L66" i="12"/>
  <c r="M66" i="12" s="1"/>
  <c r="M65" i="12"/>
  <c r="L65" i="12"/>
  <c r="L64" i="12"/>
  <c r="M64" i="12" s="1"/>
  <c r="L63" i="12"/>
  <c r="M63" i="12" s="1"/>
  <c r="L62" i="12"/>
  <c r="M62" i="12" s="1"/>
  <c r="M61" i="12"/>
  <c r="L61" i="12"/>
  <c r="M60" i="12"/>
  <c r="L60" i="12"/>
  <c r="M59" i="12"/>
  <c r="L59" i="12"/>
  <c r="L58" i="12"/>
  <c r="M58" i="12" s="1"/>
  <c r="M57" i="12"/>
  <c r="L57" i="12"/>
  <c r="L56" i="12"/>
  <c r="M56" i="12" s="1"/>
  <c r="L55" i="12"/>
  <c r="M55" i="12" s="1"/>
  <c r="L54" i="12"/>
  <c r="M54" i="12" s="1"/>
  <c r="M53" i="12"/>
  <c r="L53" i="12"/>
  <c r="M52" i="12"/>
  <c r="L52" i="12"/>
  <c r="M51" i="12"/>
  <c r="L51" i="12"/>
  <c r="L50" i="12"/>
  <c r="M50" i="12" s="1"/>
  <c r="M49" i="12"/>
  <c r="L49" i="12"/>
  <c r="L48" i="12"/>
  <c r="M48" i="12" s="1"/>
  <c r="L47" i="12"/>
  <c r="M47" i="12" s="1"/>
  <c r="L46" i="12"/>
  <c r="M46" i="12" s="1"/>
  <c r="M45" i="12"/>
  <c r="L45" i="12"/>
  <c r="M44" i="12"/>
  <c r="L44" i="12"/>
  <c r="M43" i="12"/>
  <c r="L43" i="12"/>
  <c r="L42" i="12"/>
  <c r="M42" i="12" s="1"/>
  <c r="M41" i="12"/>
  <c r="L41" i="12"/>
  <c r="L40" i="12"/>
  <c r="M40" i="12" s="1"/>
  <c r="L39" i="12"/>
  <c r="M39" i="12" s="1"/>
  <c r="L38" i="12"/>
  <c r="M38" i="12" s="1"/>
  <c r="M37" i="12"/>
  <c r="L37" i="12"/>
  <c r="M36" i="12"/>
  <c r="L36" i="12"/>
  <c r="M35" i="12"/>
  <c r="L35" i="12"/>
  <c r="L34" i="12"/>
  <c r="M34" i="12" s="1"/>
  <c r="M33" i="12"/>
  <c r="L33" i="12"/>
  <c r="L32" i="12"/>
  <c r="M32" i="12" s="1"/>
  <c r="L31" i="12"/>
  <c r="M31" i="12" s="1"/>
  <c r="L30" i="12"/>
  <c r="M30" i="12" s="1"/>
  <c r="M29" i="12"/>
  <c r="L29" i="12"/>
  <c r="L28" i="12"/>
  <c r="M28" i="12" s="1"/>
  <c r="M27" i="12"/>
  <c r="L27" i="12"/>
  <c r="L26" i="12"/>
  <c r="M26" i="12" s="1"/>
  <c r="M25" i="12"/>
  <c r="L25" i="12"/>
  <c r="J4" i="12"/>
  <c r="I4" i="12"/>
  <c r="H4" i="12"/>
  <c r="G4" i="12"/>
  <c r="F4" i="12"/>
  <c r="AH11" i="13" l="1"/>
  <c r="AG12" i="13"/>
  <c r="AG15" i="13"/>
  <c r="AG13" i="13"/>
  <c r="AG14" i="13"/>
  <c r="M103" i="12"/>
  <c r="N103" i="12" s="1"/>
  <c r="H11" i="13"/>
  <c r="AH15" i="13"/>
  <c r="AH12" i="13"/>
  <c r="AH13" i="13"/>
  <c r="AH14" i="13"/>
  <c r="F11" i="13"/>
  <c r="G11" i="13"/>
  <c r="L4" i="12"/>
  <c r="P23" i="12"/>
  <c r="L23" i="12" s="1"/>
  <c r="DU10" i="10"/>
  <c r="DU11" i="10"/>
  <c r="DU12" i="10" s="1"/>
  <c r="DU13" i="10" s="1"/>
  <c r="DU14" i="10" s="1"/>
  <c r="DU15" i="10" s="1"/>
  <c r="DU16" i="10" s="1"/>
  <c r="DU17" i="10" s="1"/>
  <c r="DU18" i="10" s="1"/>
  <c r="DU19" i="10" s="1"/>
  <c r="DU20" i="10" s="1"/>
  <c r="DU21" i="10" s="1"/>
  <c r="DU22" i="10" s="1"/>
  <c r="DU23" i="10" s="1"/>
  <c r="DU24" i="10" s="1"/>
  <c r="DU25" i="10" s="1"/>
  <c r="DU26" i="10" s="1"/>
  <c r="DU27" i="10" s="1"/>
  <c r="DU28" i="10" s="1"/>
  <c r="DU29" i="10" s="1"/>
  <c r="DU30" i="10" s="1"/>
  <c r="DU31" i="10" s="1"/>
  <c r="DU32" i="10" s="1"/>
  <c r="DU33" i="10" s="1"/>
  <c r="DU34" i="10" s="1"/>
  <c r="DU35" i="10" s="1"/>
  <c r="DU36" i="10" s="1"/>
  <c r="DU37" i="10" s="1"/>
  <c r="DU38" i="10" s="1"/>
  <c r="DU39" i="10" s="1"/>
  <c r="DU40" i="10" s="1"/>
  <c r="DU41" i="10" s="1"/>
  <c r="DU42" i="10" s="1"/>
  <c r="DU43" i="10" s="1"/>
  <c r="DU44" i="10" s="1"/>
  <c r="DU45" i="10" s="1"/>
  <c r="DU46" i="10" s="1"/>
  <c r="DU47" i="10" s="1"/>
  <c r="DU48" i="10" s="1"/>
  <c r="DU49" i="10" s="1"/>
  <c r="DU50" i="10" s="1"/>
  <c r="DU51" i="10" s="1"/>
  <c r="DU52" i="10" s="1"/>
  <c r="DU53" i="10" s="1"/>
  <c r="DU6" i="10"/>
  <c r="DU7" i="10" s="1"/>
  <c r="DU8" i="10" s="1"/>
  <c r="DU9" i="10" s="1"/>
  <c r="DU5" i="10"/>
  <c r="DV5" i="10"/>
  <c r="DQ6" i="10"/>
  <c r="DQ7" i="10" s="1"/>
  <c r="DQ8" i="10" s="1"/>
  <c r="DQ9" i="10" s="1"/>
  <c r="DQ10" i="10" s="1"/>
  <c r="DQ11" i="10" s="1"/>
  <c r="DQ12" i="10" s="1"/>
  <c r="DQ13" i="10" s="1"/>
  <c r="DQ14" i="10" s="1"/>
  <c r="DQ15" i="10" s="1"/>
  <c r="DQ16" i="10" s="1"/>
  <c r="DQ17" i="10" s="1"/>
  <c r="DQ18" i="10" s="1"/>
  <c r="DQ19" i="10" s="1"/>
  <c r="DQ20" i="10" s="1"/>
  <c r="DQ21" i="10" s="1"/>
  <c r="DQ22" i="10" s="1"/>
  <c r="DQ23" i="10" s="1"/>
  <c r="DQ24" i="10" s="1"/>
  <c r="DQ25" i="10" s="1"/>
  <c r="DQ26" i="10" s="1"/>
  <c r="DQ27" i="10" s="1"/>
  <c r="DQ28" i="10" s="1"/>
  <c r="DQ29" i="10" s="1"/>
  <c r="DQ30" i="10" s="1"/>
  <c r="DQ31" i="10" s="1"/>
  <c r="DQ32" i="10" s="1"/>
  <c r="DQ33" i="10" s="1"/>
  <c r="DQ34" i="10" s="1"/>
  <c r="DQ35" i="10" s="1"/>
  <c r="DQ36" i="10" s="1"/>
  <c r="DQ37" i="10" s="1"/>
  <c r="DQ38" i="10" s="1"/>
  <c r="DQ39" i="10" s="1"/>
  <c r="DQ40" i="10" s="1"/>
  <c r="DQ41" i="10" s="1"/>
  <c r="DQ42" i="10" s="1"/>
  <c r="DQ43" i="10" s="1"/>
  <c r="DQ44" i="10" s="1"/>
  <c r="DQ45" i="10" s="1"/>
  <c r="DQ46" i="10" s="1"/>
  <c r="DQ47" i="10" s="1"/>
  <c r="DQ48" i="10" s="1"/>
  <c r="DQ49" i="10" s="1"/>
  <c r="DQ50" i="10" s="1"/>
  <c r="DQ51" i="10" s="1"/>
  <c r="DQ52" i="10" s="1"/>
  <c r="DQ53" i="10" s="1"/>
  <c r="DQ54" i="10" s="1"/>
  <c r="DQ55" i="10" s="1"/>
  <c r="DQ56" i="10" s="1"/>
  <c r="DQ57" i="10" s="1"/>
  <c r="DQ58" i="10" s="1"/>
  <c r="DQ59" i="10" s="1"/>
  <c r="DQ60" i="10" s="1"/>
  <c r="DQ61" i="10" s="1"/>
  <c r="DQ62" i="10" s="1"/>
  <c r="DQ63" i="10" s="1"/>
  <c r="DQ5" i="10"/>
  <c r="DO6" i="10"/>
  <c r="DO7" i="10"/>
  <c r="DO8" i="10"/>
  <c r="DO9" i="10" s="1"/>
  <c r="DO10" i="10" s="1"/>
  <c r="DO11" i="10" s="1"/>
  <c r="DO12" i="10" s="1"/>
  <c r="DO13" i="10" s="1"/>
  <c r="DO14" i="10" s="1"/>
  <c r="DO15" i="10" s="1"/>
  <c r="DO16" i="10" s="1"/>
  <c r="DO17" i="10" s="1"/>
  <c r="DO18" i="10" s="1"/>
  <c r="DO19" i="10" s="1"/>
  <c r="DO20" i="10" s="1"/>
  <c r="DO21" i="10" s="1"/>
  <c r="DO22" i="10" s="1"/>
  <c r="DO23" i="10" s="1"/>
  <c r="DO24" i="10" s="1"/>
  <c r="DO25" i="10" s="1"/>
  <c r="DO26" i="10" s="1"/>
  <c r="DO27" i="10" s="1"/>
  <c r="DO28" i="10" s="1"/>
  <c r="DO29" i="10" s="1"/>
  <c r="DO30" i="10" s="1"/>
  <c r="DO31" i="10" s="1"/>
  <c r="DO32" i="10" s="1"/>
  <c r="DO33" i="10" s="1"/>
  <c r="DO34" i="10" s="1"/>
  <c r="DO35" i="10" s="1"/>
  <c r="DO36" i="10" s="1"/>
  <c r="DO37" i="10" s="1"/>
  <c r="DO38" i="10" s="1"/>
  <c r="DO39" i="10" s="1"/>
  <c r="DO40" i="10" s="1"/>
  <c r="DO41" i="10" s="1"/>
  <c r="DO42" i="10" s="1"/>
  <c r="DO43" i="10" s="1"/>
  <c r="DO44" i="10" s="1"/>
  <c r="DO45" i="10" s="1"/>
  <c r="DO46" i="10" s="1"/>
  <c r="DO47" i="10" s="1"/>
  <c r="DO48" i="10" s="1"/>
  <c r="DO49" i="10" s="1"/>
  <c r="DO50" i="10" s="1"/>
  <c r="DO51" i="10" s="1"/>
  <c r="DO52" i="10" s="1"/>
  <c r="DO53" i="10" s="1"/>
  <c r="DO54" i="10" s="1"/>
  <c r="DO55" i="10" s="1"/>
  <c r="DO56" i="10" s="1"/>
  <c r="DO57" i="10" s="1"/>
  <c r="DO58" i="10" s="1"/>
  <c r="DO59" i="10" s="1"/>
  <c r="DO60" i="10" s="1"/>
  <c r="DO61" i="10" s="1"/>
  <c r="DO62" i="10" s="1"/>
  <c r="DO63" i="10" s="1"/>
  <c r="DO64" i="10" s="1"/>
  <c r="DO65" i="10" s="1"/>
  <c r="DO66" i="10" s="1"/>
  <c r="DO67" i="10" s="1"/>
  <c r="DO68" i="10" s="1"/>
  <c r="DO69" i="10" s="1"/>
  <c r="DO70" i="10" s="1"/>
  <c r="DO71" i="10" s="1"/>
  <c r="DO72" i="10" s="1"/>
  <c r="DO73" i="10" s="1"/>
  <c r="DO74" i="10" s="1"/>
  <c r="DO75" i="10" s="1"/>
  <c r="DO76" i="10" s="1"/>
  <c r="DO77" i="10" s="1"/>
  <c r="DO78" i="10" s="1"/>
  <c r="DO79" i="10" s="1"/>
  <c r="DO80" i="10" s="1"/>
  <c r="DO81" i="10" s="1"/>
  <c r="DO82" i="10" s="1"/>
  <c r="DO83" i="10" s="1"/>
  <c r="DO84" i="10" s="1"/>
  <c r="DO85" i="10" s="1"/>
  <c r="DO86" i="10" s="1"/>
  <c r="DO87" i="10" s="1"/>
  <c r="DO88" i="10" s="1"/>
  <c r="DO89" i="10" s="1"/>
  <c r="DO90" i="10" s="1"/>
  <c r="DO91" i="10" s="1"/>
  <c r="DO92" i="10" s="1"/>
  <c r="DO93" i="10" s="1"/>
  <c r="DO94" i="10" s="1"/>
  <c r="DO95" i="10" s="1"/>
  <c r="DO96" i="10" s="1"/>
  <c r="DO97" i="10" s="1"/>
  <c r="DO98" i="10" s="1"/>
  <c r="DO99" i="10" s="1"/>
  <c r="DO100" i="10" s="1"/>
  <c r="DO101" i="10" s="1"/>
  <c r="DO102" i="10" s="1"/>
  <c r="DO103" i="10" s="1"/>
  <c r="DO104" i="10" s="1"/>
  <c r="DO105" i="10" s="1"/>
  <c r="DO106" i="10" s="1"/>
  <c r="DO107" i="10" s="1"/>
  <c r="DO108" i="10" s="1"/>
  <c r="DO109" i="10" s="1"/>
  <c r="DO110" i="10" s="1"/>
  <c r="DO111" i="10" s="1"/>
  <c r="DO112" i="10" s="1"/>
  <c r="DO113" i="10" s="1"/>
  <c r="DO114" i="10" s="1"/>
  <c r="DO115" i="10" s="1"/>
  <c r="DO116" i="10" s="1"/>
  <c r="DO117" i="10" s="1"/>
  <c r="DO118" i="10" s="1"/>
  <c r="DO119" i="10" s="1"/>
  <c r="DO120" i="10" s="1"/>
  <c r="DO121" i="10" s="1"/>
  <c r="DO122" i="10" s="1"/>
  <c r="DO123" i="10" s="1"/>
  <c r="DO124" i="10" s="1"/>
  <c r="DO125" i="10" s="1"/>
  <c r="DO126" i="10" s="1"/>
  <c r="DO127" i="10" s="1"/>
  <c r="DO128" i="10" s="1"/>
  <c r="DO129" i="10" s="1"/>
  <c r="DO130" i="10" s="1"/>
  <c r="DO131" i="10" s="1"/>
  <c r="DO132" i="10" s="1"/>
  <c r="DO133" i="10" s="1"/>
  <c r="DO134" i="10" s="1"/>
  <c r="DO135" i="10" s="1"/>
  <c r="DO136" i="10" s="1"/>
  <c r="DO137" i="10" s="1"/>
  <c r="DO138" i="10" s="1"/>
  <c r="DO139" i="10" s="1"/>
  <c r="DO140" i="10" s="1"/>
  <c r="DO141" i="10" s="1"/>
  <c r="DO142" i="10" s="1"/>
  <c r="DO143" i="10" s="1"/>
  <c r="DO144" i="10" s="1"/>
  <c r="DO145" i="10" s="1"/>
  <c r="DO146" i="10" s="1"/>
  <c r="DO147" i="10" s="1"/>
  <c r="DO148" i="10" s="1"/>
  <c r="DO149" i="10" s="1"/>
  <c r="DO150" i="10" s="1"/>
  <c r="DO151" i="10" s="1"/>
  <c r="DO152" i="10" s="1"/>
  <c r="DO153" i="10" s="1"/>
  <c r="DO154" i="10" s="1"/>
  <c r="DO155" i="10" s="1"/>
  <c r="DO156" i="10" s="1"/>
  <c r="DO157" i="10" s="1"/>
  <c r="DO158" i="10" s="1"/>
  <c r="DO159" i="10" s="1"/>
  <c r="DO160" i="10" s="1"/>
  <c r="DO161" i="10" s="1"/>
  <c r="DO162" i="10" s="1"/>
  <c r="DO163" i="10" s="1"/>
  <c r="DO164" i="10" s="1"/>
  <c r="DO165" i="10" s="1"/>
  <c r="DO166" i="10" s="1"/>
  <c r="DO167" i="10" s="1"/>
  <c r="DO168" i="10" s="1"/>
  <c r="DO169" i="10" s="1"/>
  <c r="DO170" i="10" s="1"/>
  <c r="DO171" i="10" s="1"/>
  <c r="DO172" i="10" s="1"/>
  <c r="DO173" i="10" s="1"/>
  <c r="DO174" i="10" s="1"/>
  <c r="DO175" i="10" s="1"/>
  <c r="DO176" i="10" s="1"/>
  <c r="DO177" i="10" s="1"/>
  <c r="DO178" i="10" s="1"/>
  <c r="DO179" i="10" s="1"/>
  <c r="DO180" i="10" s="1"/>
  <c r="DO181" i="10" s="1"/>
  <c r="DO182" i="10" s="1"/>
  <c r="DO183" i="10" s="1"/>
  <c r="DO184" i="10" s="1"/>
  <c r="DO185" i="10" s="1"/>
  <c r="DO186" i="10" s="1"/>
  <c r="DO187" i="10" s="1"/>
  <c r="DO188" i="10" s="1"/>
  <c r="DO189" i="10" s="1"/>
  <c r="DO190" i="10" s="1"/>
  <c r="DO191" i="10" s="1"/>
  <c r="DO192" i="10" s="1"/>
  <c r="DO193" i="10" s="1"/>
  <c r="DO194" i="10" s="1"/>
  <c r="DO195" i="10" s="1"/>
  <c r="DO196" i="10" s="1"/>
  <c r="DO197" i="10" s="1"/>
  <c r="DO198" i="10" s="1"/>
  <c r="DO199" i="10" s="1"/>
  <c r="DO200" i="10" s="1"/>
  <c r="DO201" i="10" s="1"/>
  <c r="DO202" i="10" s="1"/>
  <c r="DO203" i="10" s="1"/>
  <c r="DO204" i="10" s="1"/>
  <c r="DO205" i="10" s="1"/>
  <c r="DO206" i="10" s="1"/>
  <c r="DO207" i="10" s="1"/>
  <c r="DO208" i="10" s="1"/>
  <c r="DO209" i="10" s="1"/>
  <c r="DO210" i="10" s="1"/>
  <c r="DO211" i="10" s="1"/>
  <c r="DO212" i="10" s="1"/>
  <c r="DO213" i="10" s="1"/>
  <c r="DO214" i="10" s="1"/>
  <c r="DO215" i="10" s="1"/>
  <c r="DO216" i="10" s="1"/>
  <c r="DO217" i="10" s="1"/>
  <c r="DO218" i="10" s="1"/>
  <c r="DO219" i="10" s="1"/>
  <c r="DO220" i="10" s="1"/>
  <c r="DO221" i="10" s="1"/>
  <c r="DO222" i="10" s="1"/>
  <c r="DO223" i="10" s="1"/>
  <c r="DO224" i="10" s="1"/>
  <c r="DO225" i="10" s="1"/>
  <c r="DO226" i="10" s="1"/>
  <c r="DO227" i="10" s="1"/>
  <c r="DO228" i="10" s="1"/>
  <c r="DO229" i="10" s="1"/>
  <c r="DO230" i="10" s="1"/>
  <c r="DO231" i="10" s="1"/>
  <c r="DO232" i="10" s="1"/>
  <c r="DO233" i="10" s="1"/>
  <c r="DO234" i="10" s="1"/>
  <c r="DO235" i="10" s="1"/>
  <c r="DO236" i="10" s="1"/>
  <c r="DO237" i="10" s="1"/>
  <c r="DO238" i="10" s="1"/>
  <c r="DO239" i="10" s="1"/>
  <c r="DO240" i="10" s="1"/>
  <c r="DO241" i="10" s="1"/>
  <c r="DO242" i="10" s="1"/>
  <c r="DO243" i="10" s="1"/>
  <c r="DO244" i="10" s="1"/>
  <c r="DO245" i="10" s="1"/>
  <c r="DO246" i="10" s="1"/>
  <c r="DO247" i="10" s="1"/>
  <c r="DO248" i="10" s="1"/>
  <c r="DO249" i="10" s="1"/>
  <c r="DO250" i="10" s="1"/>
  <c r="DO251" i="10" s="1"/>
  <c r="DO252" i="10" s="1"/>
  <c r="DO253" i="10" s="1"/>
  <c r="DO254" i="10" s="1"/>
  <c r="DO255" i="10" s="1"/>
  <c r="DO256" i="10" s="1"/>
  <c r="DO257" i="10" s="1"/>
  <c r="DO258" i="10" s="1"/>
  <c r="DO259" i="10" s="1"/>
  <c r="DO260" i="10" s="1"/>
  <c r="DO261" i="10" s="1"/>
  <c r="DO262" i="10" s="1"/>
  <c r="DO263" i="10" s="1"/>
  <c r="DO264" i="10" s="1"/>
  <c r="DO265" i="10" s="1"/>
  <c r="DO266" i="10" s="1"/>
  <c r="DO267" i="10" s="1"/>
  <c r="DO268" i="10" s="1"/>
  <c r="DO269" i="10" s="1"/>
  <c r="DO270" i="10" s="1"/>
  <c r="DO271" i="10" s="1"/>
  <c r="DO272" i="10" s="1"/>
  <c r="DO273" i="10" s="1"/>
  <c r="DO274" i="10" s="1"/>
  <c r="DO275" i="10" s="1"/>
  <c r="DO276" i="10" s="1"/>
  <c r="DO277" i="10" s="1"/>
  <c r="DO278" i="10" s="1"/>
  <c r="DO279" i="10" s="1"/>
  <c r="DO280" i="10" s="1"/>
  <c r="DO281" i="10" s="1"/>
  <c r="DO282" i="10" s="1"/>
  <c r="DO283" i="10" s="1"/>
  <c r="DO284" i="10" s="1"/>
  <c r="DO285" i="10" s="1"/>
  <c r="DO286" i="10" s="1"/>
  <c r="DO287" i="10" s="1"/>
  <c r="DO288" i="10" s="1"/>
  <c r="DO289" i="10" s="1"/>
  <c r="DO290" i="10" s="1"/>
  <c r="DO291" i="10" s="1"/>
  <c r="DO292" i="10" s="1"/>
  <c r="DO293" i="10" s="1"/>
  <c r="DO294" i="10" s="1"/>
  <c r="DO295" i="10" s="1"/>
  <c r="DO296" i="10" s="1"/>
  <c r="DO297" i="10" s="1"/>
  <c r="DO298" i="10" s="1"/>
  <c r="DO299" i="10" s="1"/>
  <c r="DO300" i="10" s="1"/>
  <c r="DO301" i="10" s="1"/>
  <c r="DO302" i="10" s="1"/>
  <c r="DO303" i="10" s="1"/>
  <c r="DO304" i="10" s="1"/>
  <c r="DO305" i="10" s="1"/>
  <c r="DO306" i="10" s="1"/>
  <c r="DO307" i="10" s="1"/>
  <c r="DO308" i="10" s="1"/>
  <c r="DO309" i="10" s="1"/>
  <c r="DO310" i="10" s="1"/>
  <c r="DO311" i="10" s="1"/>
  <c r="DO312" i="10" s="1"/>
  <c r="DO313" i="10" s="1"/>
  <c r="DO314" i="10" s="1"/>
  <c r="DO315" i="10" s="1"/>
  <c r="DO316" i="10" s="1"/>
  <c r="DO317" i="10" s="1"/>
  <c r="DO318" i="10" s="1"/>
  <c r="DO319" i="10" s="1"/>
  <c r="DO320" i="10" s="1"/>
  <c r="DO321" i="10" s="1"/>
  <c r="DO322" i="10" s="1"/>
  <c r="DO323" i="10" s="1"/>
  <c r="DO324" i="10" s="1"/>
  <c r="DO325" i="10" s="1"/>
  <c r="DO326" i="10" s="1"/>
  <c r="DO327" i="10" s="1"/>
  <c r="DO328" i="10" s="1"/>
  <c r="DO329" i="10" s="1"/>
  <c r="DO330" i="10" s="1"/>
  <c r="DO331" i="10" s="1"/>
  <c r="DO332" i="10" s="1"/>
  <c r="DO333" i="10" s="1"/>
  <c r="DO334" i="10" s="1"/>
  <c r="DO335" i="10" s="1"/>
  <c r="DO336" i="10" s="1"/>
  <c r="DO337" i="10" s="1"/>
  <c r="DO338" i="10" s="1"/>
  <c r="DO339" i="10" s="1"/>
  <c r="DO340" i="10" s="1"/>
  <c r="DO341" i="10" s="1"/>
  <c r="DO342" i="10" s="1"/>
  <c r="DO343" i="10" s="1"/>
  <c r="DO344" i="10" s="1"/>
  <c r="DO345" i="10" s="1"/>
  <c r="DO346" i="10" s="1"/>
  <c r="DO347" i="10" s="1"/>
  <c r="DO348" i="10" s="1"/>
  <c r="DO349" i="10" s="1"/>
  <c r="DO350" i="10" s="1"/>
  <c r="DO351" i="10" s="1"/>
  <c r="DO352" i="10" s="1"/>
  <c r="DO353" i="10" s="1"/>
  <c r="DO354" i="10" s="1"/>
  <c r="DO355" i="10" s="1"/>
  <c r="DO356" i="10" s="1"/>
  <c r="DO357" i="10" s="1"/>
  <c r="DO358" i="10" s="1"/>
  <c r="DO359" i="10" s="1"/>
  <c r="DO360" i="10" s="1"/>
  <c r="DO361" i="10" s="1"/>
  <c r="DO362" i="10" s="1"/>
  <c r="DO363" i="10" s="1"/>
  <c r="DO364" i="10" s="1"/>
  <c r="DO365" i="10" s="1"/>
  <c r="DO366" i="10" s="1"/>
  <c r="DO367" i="10" s="1"/>
  <c r="DO368" i="10" s="1"/>
  <c r="DO369" i="10" s="1"/>
  <c r="DO370" i="10" s="1"/>
  <c r="DO371" i="10" s="1"/>
  <c r="DO372" i="10" s="1"/>
  <c r="DO373" i="10" s="1"/>
  <c r="DO374" i="10" s="1"/>
  <c r="DO375" i="10" s="1"/>
  <c r="DO376" i="10" s="1"/>
  <c r="DO377" i="10" s="1"/>
  <c r="DO378" i="10" s="1"/>
  <c r="DO379" i="10" s="1"/>
  <c r="DO380" i="10" s="1"/>
  <c r="DO381" i="10" s="1"/>
  <c r="DO382" i="10" s="1"/>
  <c r="DO383" i="10" s="1"/>
  <c r="DO384" i="10" s="1"/>
  <c r="DO385" i="10" s="1"/>
  <c r="DO386" i="10" s="1"/>
  <c r="DO387" i="10" s="1"/>
  <c r="DO388" i="10" s="1"/>
  <c r="DO389" i="10" s="1"/>
  <c r="DO390" i="10" s="1"/>
  <c r="DO391" i="10" s="1"/>
  <c r="DO392" i="10" s="1"/>
  <c r="DO393" i="10" s="1"/>
  <c r="DO394" i="10" s="1"/>
  <c r="DO395" i="10" s="1"/>
  <c r="DO396" i="10" s="1"/>
  <c r="DO397" i="10" s="1"/>
  <c r="DO398" i="10" s="1"/>
  <c r="DO399" i="10" s="1"/>
  <c r="DO400" i="10" s="1"/>
  <c r="DO401" i="10" s="1"/>
  <c r="DO402" i="10" s="1"/>
  <c r="DO403" i="10" s="1"/>
  <c r="DO404" i="10" s="1"/>
  <c r="DO405" i="10" s="1"/>
  <c r="DO406" i="10" s="1"/>
  <c r="DO407" i="10" s="1"/>
  <c r="DO408" i="10" s="1"/>
  <c r="DO409" i="10" s="1"/>
  <c r="DO410" i="10" s="1"/>
  <c r="DO411" i="10" s="1"/>
  <c r="DO412" i="10" s="1"/>
  <c r="DO413" i="10" s="1"/>
  <c r="DO414" i="10" s="1"/>
  <c r="DO415" i="10" s="1"/>
  <c r="DO416" i="10" s="1"/>
  <c r="DO417" i="10" s="1"/>
  <c r="DO418" i="10" s="1"/>
  <c r="DO419" i="10" s="1"/>
  <c r="DO420" i="10" s="1"/>
  <c r="DO421" i="10" s="1"/>
  <c r="DO422" i="10" s="1"/>
  <c r="DO423" i="10" s="1"/>
  <c r="DO424" i="10" s="1"/>
  <c r="DO425" i="10" s="1"/>
  <c r="DO426" i="10" s="1"/>
  <c r="DO427" i="10" s="1"/>
  <c r="DO428" i="10" s="1"/>
  <c r="DO429" i="10" s="1"/>
  <c r="DO430" i="10" s="1"/>
  <c r="DO431" i="10" s="1"/>
  <c r="DO432" i="10" s="1"/>
  <c r="DO433" i="10" s="1"/>
  <c r="DO434" i="10" s="1"/>
  <c r="DO435" i="10" s="1"/>
  <c r="DO436" i="10" s="1"/>
  <c r="DO437" i="10" s="1"/>
  <c r="DO438" i="10" s="1"/>
  <c r="DO439" i="10" s="1"/>
  <c r="DO440" i="10" s="1"/>
  <c r="DO441" i="10" s="1"/>
  <c r="DO442" i="10" s="1"/>
  <c r="DO443" i="10" s="1"/>
  <c r="DO444" i="10" s="1"/>
  <c r="DO445" i="10" s="1"/>
  <c r="DO446" i="10" s="1"/>
  <c r="DO447" i="10" s="1"/>
  <c r="DO448" i="10" s="1"/>
  <c r="DO449" i="10" s="1"/>
  <c r="DO450" i="10" s="1"/>
  <c r="DO451" i="10" s="1"/>
  <c r="DO452" i="10" s="1"/>
  <c r="DO453" i="10" s="1"/>
  <c r="DO454" i="10" s="1"/>
  <c r="DO455" i="10" s="1"/>
  <c r="DO456" i="10" s="1"/>
  <c r="DO457" i="10" s="1"/>
  <c r="DO458" i="10" s="1"/>
  <c r="DO459" i="10" s="1"/>
  <c r="DO460" i="10" s="1"/>
  <c r="DO461" i="10" s="1"/>
  <c r="DO462" i="10" s="1"/>
  <c r="DO463" i="10" s="1"/>
  <c r="DO464" i="10" s="1"/>
  <c r="DO465" i="10" s="1"/>
  <c r="DO466" i="10" s="1"/>
  <c r="DO467" i="10" s="1"/>
  <c r="DO468" i="10" s="1"/>
  <c r="DO469" i="10" s="1"/>
  <c r="DO470" i="10" s="1"/>
  <c r="DO471" i="10" s="1"/>
  <c r="DO472" i="10" s="1"/>
  <c r="DO473" i="10" s="1"/>
  <c r="DO474" i="10" s="1"/>
  <c r="DO475" i="10" s="1"/>
  <c r="DO476" i="10" s="1"/>
  <c r="DO477" i="10" s="1"/>
  <c r="DO478" i="10" s="1"/>
  <c r="DO479" i="10" s="1"/>
  <c r="DO480" i="10" s="1"/>
  <c r="DO481" i="10" s="1"/>
  <c r="DO482" i="10" s="1"/>
  <c r="DO483" i="10" s="1"/>
  <c r="DO484" i="10" s="1"/>
  <c r="DO485" i="10" s="1"/>
  <c r="DO486" i="10" s="1"/>
  <c r="DO487" i="10" s="1"/>
  <c r="DO488" i="10" s="1"/>
  <c r="DO489" i="10" s="1"/>
  <c r="DO490" i="10" s="1"/>
  <c r="DO491" i="10" s="1"/>
  <c r="DO492" i="10" s="1"/>
  <c r="DO493" i="10" s="1"/>
  <c r="DO494" i="10" s="1"/>
  <c r="DO495" i="10" s="1"/>
  <c r="DO496" i="10" s="1"/>
  <c r="DO497" i="10" s="1"/>
  <c r="DO498" i="10" s="1"/>
  <c r="DO499" i="10" s="1"/>
  <c r="DO500" i="10" s="1"/>
  <c r="DO501" i="10" s="1"/>
  <c r="DO502" i="10" s="1"/>
  <c r="DO503" i="10" s="1"/>
  <c r="DO504" i="10" s="1"/>
  <c r="DO505" i="10" s="1"/>
  <c r="DO506" i="10" s="1"/>
  <c r="DO507" i="10" s="1"/>
  <c r="DO508" i="10" s="1"/>
  <c r="DO509" i="10" s="1"/>
  <c r="DO510" i="10" s="1"/>
  <c r="DO511" i="10" s="1"/>
  <c r="DO512" i="10" s="1"/>
  <c r="DO513" i="10" s="1"/>
  <c r="DO514" i="10" s="1"/>
  <c r="DO515" i="10" s="1"/>
  <c r="DO516" i="10" s="1"/>
  <c r="DO517" i="10" s="1"/>
  <c r="DO518" i="10" s="1"/>
  <c r="DO519" i="10" s="1"/>
  <c r="DO520" i="10" s="1"/>
  <c r="DO521" i="10" s="1"/>
  <c r="DO522" i="10" s="1"/>
  <c r="DO523" i="10" s="1"/>
  <c r="DO524" i="10" s="1"/>
  <c r="DO525" i="10" s="1"/>
  <c r="DO526" i="10" s="1"/>
  <c r="DO527" i="10" s="1"/>
  <c r="DO528" i="10" s="1"/>
  <c r="DO529" i="10" s="1"/>
  <c r="DO530" i="10" s="1"/>
  <c r="DO531" i="10" s="1"/>
  <c r="DO532" i="10" s="1"/>
  <c r="DO533" i="10" s="1"/>
  <c r="DO534" i="10" s="1"/>
  <c r="DO535" i="10" s="1"/>
  <c r="DO536" i="10" s="1"/>
  <c r="DO537" i="10" s="1"/>
  <c r="DO538" i="10" s="1"/>
  <c r="DO539" i="10" s="1"/>
  <c r="DO540" i="10" s="1"/>
  <c r="DO541" i="10" s="1"/>
  <c r="DO542" i="10" s="1"/>
  <c r="DO543" i="10" s="1"/>
  <c r="DO544" i="10" s="1"/>
  <c r="DO545" i="10" s="1"/>
  <c r="DO546" i="10" s="1"/>
  <c r="DO547" i="10" s="1"/>
  <c r="DO548" i="10" s="1"/>
  <c r="DO549" i="10" s="1"/>
  <c r="DO550" i="10" s="1"/>
  <c r="DO551" i="10" s="1"/>
  <c r="DO552" i="10" s="1"/>
  <c r="DO553" i="10" s="1"/>
  <c r="DO554" i="10" s="1"/>
  <c r="DO555" i="10" s="1"/>
  <c r="DO556" i="10" s="1"/>
  <c r="DO557" i="10" s="1"/>
  <c r="DO558" i="10" s="1"/>
  <c r="DO559" i="10" s="1"/>
  <c r="DO560" i="10" s="1"/>
  <c r="DO561" i="10" s="1"/>
  <c r="DO562" i="10" s="1"/>
  <c r="DO563" i="10" s="1"/>
  <c r="DO564" i="10" s="1"/>
  <c r="DO565" i="10" s="1"/>
  <c r="DO566" i="10" s="1"/>
  <c r="DO567" i="10" s="1"/>
  <c r="DO568" i="10" s="1"/>
  <c r="DO569" i="10" s="1"/>
  <c r="DO570" i="10" s="1"/>
  <c r="DO571" i="10" s="1"/>
  <c r="DO572" i="10" s="1"/>
  <c r="DO573" i="10" s="1"/>
  <c r="DO574" i="10" s="1"/>
  <c r="DO575" i="10" s="1"/>
  <c r="DO576" i="10" s="1"/>
  <c r="DO577" i="10" s="1"/>
  <c r="DO578" i="10" s="1"/>
  <c r="DO579" i="10" s="1"/>
  <c r="DO580" i="10" s="1"/>
  <c r="DO581" i="10" s="1"/>
  <c r="DO582" i="10" s="1"/>
  <c r="DO583" i="10" s="1"/>
  <c r="DO584" i="10" s="1"/>
  <c r="DO585" i="10" s="1"/>
  <c r="DO586" i="10" s="1"/>
  <c r="DO587" i="10" s="1"/>
  <c r="DO588" i="10" s="1"/>
  <c r="DO589" i="10" s="1"/>
  <c r="DO590" i="10" s="1"/>
  <c r="DO591" i="10" s="1"/>
  <c r="DO592" i="10" s="1"/>
  <c r="DO593" i="10" s="1"/>
  <c r="DO594" i="10" s="1"/>
  <c r="DO595" i="10" s="1"/>
  <c r="DO596" i="10" s="1"/>
  <c r="DO597" i="10" s="1"/>
  <c r="DO598" i="10" s="1"/>
  <c r="DO599" i="10" s="1"/>
  <c r="DO600" i="10" s="1"/>
  <c r="DO601" i="10" s="1"/>
  <c r="DO602" i="10" s="1"/>
  <c r="DO603" i="10" s="1"/>
  <c r="DO604" i="10" s="1"/>
  <c r="DO605" i="10" s="1"/>
  <c r="DO606" i="10" s="1"/>
  <c r="DO607" i="10" s="1"/>
  <c r="DO608" i="10" s="1"/>
  <c r="DO609" i="10" s="1"/>
  <c r="DO610" i="10" s="1"/>
  <c r="DO611" i="10" s="1"/>
  <c r="DO612" i="10" s="1"/>
  <c r="DO613" i="10" s="1"/>
  <c r="DO614" i="10" s="1"/>
  <c r="DO615" i="10" s="1"/>
  <c r="DO616" i="10" s="1"/>
  <c r="DO617" i="10" s="1"/>
  <c r="DO618" i="10" s="1"/>
  <c r="DO619" i="10" s="1"/>
  <c r="DO620" i="10" s="1"/>
  <c r="DO621" i="10" s="1"/>
  <c r="DO622" i="10" s="1"/>
  <c r="DO623" i="10" s="1"/>
  <c r="DO624" i="10" s="1"/>
  <c r="DO625" i="10" s="1"/>
  <c r="DO626" i="10" s="1"/>
  <c r="DO627" i="10" s="1"/>
  <c r="DO628" i="10" s="1"/>
  <c r="DO629" i="10" s="1"/>
  <c r="DO630" i="10" s="1"/>
  <c r="DO631" i="10" s="1"/>
  <c r="DO632" i="10" s="1"/>
  <c r="DO633" i="10" s="1"/>
  <c r="DO634" i="10" s="1"/>
  <c r="DO635" i="10" s="1"/>
  <c r="DO636" i="10" s="1"/>
  <c r="DO637" i="10" s="1"/>
  <c r="DO638" i="10" s="1"/>
  <c r="DO639" i="10" s="1"/>
  <c r="DO640" i="10" s="1"/>
  <c r="DO641" i="10" s="1"/>
  <c r="DO642" i="10" s="1"/>
  <c r="DO643" i="10" s="1"/>
  <c r="DO644" i="10" s="1"/>
  <c r="DO645" i="10" s="1"/>
  <c r="DO646" i="10" s="1"/>
  <c r="DO647" i="10" s="1"/>
  <c r="DO648" i="10" s="1"/>
  <c r="DO649" i="10" s="1"/>
  <c r="DO650" i="10" s="1"/>
  <c r="DO651" i="10" s="1"/>
  <c r="DO652" i="10" s="1"/>
  <c r="DO653" i="10" s="1"/>
  <c r="DO654" i="10" s="1"/>
  <c r="DO655" i="10" s="1"/>
  <c r="DO656" i="10" s="1"/>
  <c r="DO657" i="10" s="1"/>
  <c r="DO658" i="10" s="1"/>
  <c r="DO659" i="10" s="1"/>
  <c r="DO660" i="10" s="1"/>
  <c r="DO661" i="10" s="1"/>
  <c r="DO662" i="10" s="1"/>
  <c r="DO663" i="10" s="1"/>
  <c r="DO664" i="10" s="1"/>
  <c r="DO665" i="10" s="1"/>
  <c r="DO666" i="10" s="1"/>
  <c r="DO667" i="10" s="1"/>
  <c r="DO668" i="10" s="1"/>
  <c r="DO669" i="10" s="1"/>
  <c r="DO670" i="10" s="1"/>
  <c r="DO671" i="10" s="1"/>
  <c r="DO672" i="10" s="1"/>
  <c r="DO673" i="10" s="1"/>
  <c r="DO674" i="10" s="1"/>
  <c r="DO675" i="10" s="1"/>
  <c r="DO676" i="10" s="1"/>
  <c r="DO677" i="10" s="1"/>
  <c r="DO678" i="10" s="1"/>
  <c r="DO679" i="10" s="1"/>
  <c r="DO680" i="10" s="1"/>
  <c r="DO681" i="10" s="1"/>
  <c r="DO682" i="10" s="1"/>
  <c r="DO683" i="10" s="1"/>
  <c r="DO684" i="10" s="1"/>
  <c r="DO685" i="10" s="1"/>
  <c r="DO686" i="10" s="1"/>
  <c r="DO687" i="10" s="1"/>
  <c r="DO688" i="10" s="1"/>
  <c r="DO689" i="10" s="1"/>
  <c r="DO690" i="10" s="1"/>
  <c r="DO691" i="10" s="1"/>
  <c r="DO692" i="10" s="1"/>
  <c r="DO693" i="10" s="1"/>
  <c r="DO694" i="10" s="1"/>
  <c r="DO695" i="10" s="1"/>
  <c r="DO696" i="10" s="1"/>
  <c r="DO697" i="10" s="1"/>
  <c r="DO698" i="10" s="1"/>
  <c r="DO699" i="10" s="1"/>
  <c r="DO700" i="10" s="1"/>
  <c r="DO701" i="10" s="1"/>
  <c r="DO702" i="10" s="1"/>
  <c r="DO703" i="10" s="1"/>
  <c r="DO704" i="10" s="1"/>
  <c r="DO705" i="10" s="1"/>
  <c r="DO706" i="10" s="1"/>
  <c r="DO707" i="10" s="1"/>
  <c r="DO708" i="10" s="1"/>
  <c r="DO709" i="10" s="1"/>
  <c r="DO710" i="10" s="1"/>
  <c r="DO711" i="10" s="1"/>
  <c r="DO712" i="10" s="1"/>
  <c r="DO713" i="10" s="1"/>
  <c r="DO714" i="10" s="1"/>
  <c r="DO715" i="10" s="1"/>
  <c r="DO716" i="10" s="1"/>
  <c r="DO717" i="10" s="1"/>
  <c r="DO718" i="10" s="1"/>
  <c r="DO719" i="10" s="1"/>
  <c r="DO720" i="10" s="1"/>
  <c r="DO721" i="10" s="1"/>
  <c r="DO722" i="10" s="1"/>
  <c r="DO723" i="10" s="1"/>
  <c r="DO724" i="10" s="1"/>
  <c r="DO725" i="10" s="1"/>
  <c r="DO726" i="10" s="1"/>
  <c r="DO727" i="10" s="1"/>
  <c r="DO728" i="10" s="1"/>
  <c r="DO729" i="10" s="1"/>
  <c r="DO730" i="10" s="1"/>
  <c r="DO731" i="10" s="1"/>
  <c r="DO732" i="10" s="1"/>
  <c r="DO733" i="10" s="1"/>
  <c r="DO734" i="10" s="1"/>
  <c r="DO735" i="10" s="1"/>
  <c r="DO736" i="10" s="1"/>
  <c r="DO737" i="10" s="1"/>
  <c r="DO738" i="10" s="1"/>
  <c r="DO739" i="10" s="1"/>
  <c r="DO740" i="10" s="1"/>
  <c r="DO741" i="10" s="1"/>
  <c r="DO742" i="10" s="1"/>
  <c r="DO743" i="10" s="1"/>
  <c r="DO744" i="10" s="1"/>
  <c r="DO745" i="10" s="1"/>
  <c r="DO746" i="10" s="1"/>
  <c r="DO747" i="10" s="1"/>
  <c r="DO748" i="10" s="1"/>
  <c r="DO749" i="10" s="1"/>
  <c r="DO750" i="10" s="1"/>
  <c r="DO751" i="10" s="1"/>
  <c r="DO752" i="10" s="1"/>
  <c r="DO753" i="10" s="1"/>
  <c r="DO754" i="10" s="1"/>
  <c r="DO755" i="10" s="1"/>
  <c r="DO756" i="10" s="1"/>
  <c r="DO757" i="10" s="1"/>
  <c r="DO758" i="10" s="1"/>
  <c r="DO759" i="10" s="1"/>
  <c r="DO760" i="10" s="1"/>
  <c r="DO761" i="10" s="1"/>
  <c r="DO762" i="10" s="1"/>
  <c r="DO763" i="10" s="1"/>
  <c r="DO764" i="10" s="1"/>
  <c r="DO765" i="10" s="1"/>
  <c r="DO766" i="10" s="1"/>
  <c r="DO767" i="10" s="1"/>
  <c r="DO768" i="10" s="1"/>
  <c r="DO769" i="10" s="1"/>
  <c r="DO770" i="10" s="1"/>
  <c r="DO771" i="10" s="1"/>
  <c r="DO772" i="10" s="1"/>
  <c r="DO773" i="10" s="1"/>
  <c r="DO774" i="10" s="1"/>
  <c r="DO775" i="10" s="1"/>
  <c r="DO776" i="10" s="1"/>
  <c r="DO777" i="10" s="1"/>
  <c r="DO778" i="10" s="1"/>
  <c r="DO779" i="10" s="1"/>
  <c r="DO780" i="10" s="1"/>
  <c r="DO781" i="10" s="1"/>
  <c r="DO782" i="10" s="1"/>
  <c r="DO783" i="10" s="1"/>
  <c r="DO784" i="10" s="1"/>
  <c r="DO785" i="10" s="1"/>
  <c r="DO786" i="10" s="1"/>
  <c r="DO787" i="10" s="1"/>
  <c r="DO788" i="10" s="1"/>
  <c r="DO789" i="10" s="1"/>
  <c r="DO790" i="10" s="1"/>
  <c r="DO791" i="10" s="1"/>
  <c r="DO792" i="10" s="1"/>
  <c r="DO793" i="10" s="1"/>
  <c r="DO794" i="10" s="1"/>
  <c r="DO795" i="10" s="1"/>
  <c r="DO796" i="10" s="1"/>
  <c r="DO797" i="10" s="1"/>
  <c r="DO798" i="10" s="1"/>
  <c r="DO799" i="10" s="1"/>
  <c r="DO800" i="10" s="1"/>
  <c r="DO801" i="10" s="1"/>
  <c r="DO802" i="10" s="1"/>
  <c r="DO803" i="10" s="1"/>
  <c r="DO804" i="10" s="1"/>
  <c r="DO805" i="10" s="1"/>
  <c r="DO806" i="10" s="1"/>
  <c r="DO807" i="10" s="1"/>
  <c r="DO808" i="10" s="1"/>
  <c r="DO809" i="10" s="1"/>
  <c r="DO810" i="10" s="1"/>
  <c r="DO811" i="10" s="1"/>
  <c r="DO812" i="10" s="1"/>
  <c r="DO813" i="10" s="1"/>
  <c r="DO814" i="10" s="1"/>
  <c r="DO815" i="10" s="1"/>
  <c r="DO816" i="10" s="1"/>
  <c r="DO817" i="10" s="1"/>
  <c r="DO818" i="10" s="1"/>
  <c r="DO819" i="10" s="1"/>
  <c r="DO820" i="10" s="1"/>
  <c r="DO821" i="10" s="1"/>
  <c r="DO822" i="10" s="1"/>
  <c r="DO823" i="10" s="1"/>
  <c r="DO824" i="10" s="1"/>
  <c r="DO825" i="10" s="1"/>
  <c r="DO826" i="10" s="1"/>
  <c r="DO827" i="10" s="1"/>
  <c r="DO828" i="10" s="1"/>
  <c r="DO829" i="10" s="1"/>
  <c r="DO830" i="10" s="1"/>
  <c r="DO831" i="10" s="1"/>
  <c r="DO832" i="10" s="1"/>
  <c r="DO833" i="10" s="1"/>
  <c r="DO834" i="10" s="1"/>
  <c r="DO835" i="10" s="1"/>
  <c r="DO836" i="10" s="1"/>
  <c r="DO837" i="10" s="1"/>
  <c r="DO838" i="10" s="1"/>
  <c r="DO839" i="10" s="1"/>
  <c r="DO840" i="10" s="1"/>
  <c r="DO841" i="10" s="1"/>
  <c r="DO842" i="10" s="1"/>
  <c r="DO843" i="10" s="1"/>
  <c r="DO844" i="10" s="1"/>
  <c r="DO845" i="10" s="1"/>
  <c r="DO846" i="10" s="1"/>
  <c r="DO847" i="10" s="1"/>
  <c r="DO848" i="10" s="1"/>
  <c r="DO849" i="10" s="1"/>
  <c r="DO850" i="10" s="1"/>
  <c r="DO851" i="10" s="1"/>
  <c r="DO852" i="10" s="1"/>
  <c r="DO853" i="10" s="1"/>
  <c r="DO854" i="10" s="1"/>
  <c r="DO855" i="10" s="1"/>
  <c r="DO856" i="10" s="1"/>
  <c r="DO857" i="10" s="1"/>
  <c r="DO858" i="10" s="1"/>
  <c r="DO859" i="10" s="1"/>
  <c r="DO860" i="10" s="1"/>
  <c r="DO861" i="10" s="1"/>
  <c r="DO862" i="10" s="1"/>
  <c r="DO863" i="10" s="1"/>
  <c r="DO864" i="10" s="1"/>
  <c r="DO865" i="10" s="1"/>
  <c r="DO866" i="10" s="1"/>
  <c r="DO867" i="10" s="1"/>
  <c r="DO868" i="10" s="1"/>
  <c r="DO869" i="10" s="1"/>
  <c r="DO870" i="10" s="1"/>
  <c r="DO871" i="10" s="1"/>
  <c r="DO872" i="10" s="1"/>
  <c r="DO873" i="10" s="1"/>
  <c r="DO874" i="10" s="1"/>
  <c r="DO875" i="10" s="1"/>
  <c r="DO876" i="10" s="1"/>
  <c r="DO877" i="10" s="1"/>
  <c r="DO878" i="10" s="1"/>
  <c r="DO879" i="10" s="1"/>
  <c r="DO880" i="10" s="1"/>
  <c r="DO881" i="10" s="1"/>
  <c r="DO882" i="10" s="1"/>
  <c r="DO883" i="10" s="1"/>
  <c r="DO884" i="10" s="1"/>
  <c r="DO885" i="10" s="1"/>
  <c r="DO886" i="10" s="1"/>
  <c r="DO887" i="10" s="1"/>
  <c r="DO888" i="10" s="1"/>
  <c r="DO889" i="10" s="1"/>
  <c r="DO890" i="10" s="1"/>
  <c r="DO891" i="10" s="1"/>
  <c r="DO892" i="10" s="1"/>
  <c r="DO893" i="10" s="1"/>
  <c r="DO894" i="10" s="1"/>
  <c r="DO895" i="10" s="1"/>
  <c r="DO896" i="10" s="1"/>
  <c r="DO897" i="10" s="1"/>
  <c r="DO898" i="10" s="1"/>
  <c r="DO899" i="10" s="1"/>
  <c r="DO900" i="10" s="1"/>
  <c r="DO901" i="10" s="1"/>
  <c r="DO902" i="10" s="1"/>
  <c r="DO903" i="10" s="1"/>
  <c r="DO904" i="10" s="1"/>
  <c r="DO905" i="10" s="1"/>
  <c r="DO906" i="10" s="1"/>
  <c r="DO907" i="10" s="1"/>
  <c r="DO908" i="10" s="1"/>
  <c r="DO909" i="10" s="1"/>
  <c r="DO910" i="10" s="1"/>
  <c r="DO911" i="10" s="1"/>
  <c r="DO912" i="10" s="1"/>
  <c r="DO913" i="10" s="1"/>
  <c r="DO914" i="10" s="1"/>
  <c r="DO915" i="10" s="1"/>
  <c r="DO916" i="10" s="1"/>
  <c r="DO917" i="10" s="1"/>
  <c r="DO918" i="10" s="1"/>
  <c r="DO919" i="10" s="1"/>
  <c r="DO920" i="10" s="1"/>
  <c r="DO921" i="10" s="1"/>
  <c r="DO922" i="10" s="1"/>
  <c r="DO923" i="10" s="1"/>
  <c r="DO924" i="10" s="1"/>
  <c r="DO925" i="10" s="1"/>
  <c r="DO926" i="10" s="1"/>
  <c r="DO927" i="10" s="1"/>
  <c r="DO928" i="10" s="1"/>
  <c r="DO929" i="10" s="1"/>
  <c r="DO930" i="10" s="1"/>
  <c r="DO931" i="10" s="1"/>
  <c r="DO932" i="10" s="1"/>
  <c r="DO933" i="10" s="1"/>
  <c r="DO934" i="10" s="1"/>
  <c r="DO935" i="10" s="1"/>
  <c r="DO936" i="10" s="1"/>
  <c r="DO937" i="10" s="1"/>
  <c r="DO938" i="10" s="1"/>
  <c r="DO939" i="10" s="1"/>
  <c r="DO940" i="10" s="1"/>
  <c r="DO941" i="10" s="1"/>
  <c r="DO942" i="10" s="1"/>
  <c r="DO943" i="10" s="1"/>
  <c r="DO944" i="10" s="1"/>
  <c r="DO945" i="10" s="1"/>
  <c r="DO946" i="10" s="1"/>
  <c r="DO947" i="10" s="1"/>
  <c r="DO948" i="10" s="1"/>
  <c r="DO949" i="10" s="1"/>
  <c r="DO950" i="10" s="1"/>
  <c r="DO951" i="10" s="1"/>
  <c r="DO952" i="10" s="1"/>
  <c r="DO953" i="10" s="1"/>
  <c r="DO954" i="10" s="1"/>
  <c r="DO955" i="10" s="1"/>
  <c r="DO956" i="10" s="1"/>
  <c r="DO957" i="10" s="1"/>
  <c r="DO958" i="10" s="1"/>
  <c r="DO959" i="10" s="1"/>
  <c r="DO960" i="10" s="1"/>
  <c r="DO961" i="10" s="1"/>
  <c r="DO962" i="10" s="1"/>
  <c r="DO963" i="10" s="1"/>
  <c r="DO964" i="10" s="1"/>
  <c r="DO965" i="10" s="1"/>
  <c r="DO966" i="10" s="1"/>
  <c r="DO967" i="10" s="1"/>
  <c r="DO968" i="10" s="1"/>
  <c r="DO969" i="10" s="1"/>
  <c r="DO970" i="10" s="1"/>
  <c r="DO971" i="10" s="1"/>
  <c r="DO972" i="10" s="1"/>
  <c r="DO973" i="10" s="1"/>
  <c r="DO974" i="10" s="1"/>
  <c r="DO975" i="10" s="1"/>
  <c r="DO976" i="10" s="1"/>
  <c r="DO977" i="10" s="1"/>
  <c r="DO978" i="10" s="1"/>
  <c r="DO979" i="10" s="1"/>
  <c r="DO980" i="10" s="1"/>
  <c r="DO981" i="10" s="1"/>
  <c r="DO982" i="10" s="1"/>
  <c r="DO983" i="10" s="1"/>
  <c r="DO984" i="10" s="1"/>
  <c r="DO985" i="10" s="1"/>
  <c r="DO986" i="10" s="1"/>
  <c r="DO987" i="10" s="1"/>
  <c r="DO988" i="10" s="1"/>
  <c r="DO989" i="10" s="1"/>
  <c r="DO990" i="10" s="1"/>
  <c r="DO991" i="10" s="1"/>
  <c r="DO992" i="10" s="1"/>
  <c r="DO993" i="10" s="1"/>
  <c r="DO994" i="10" s="1"/>
  <c r="DO995" i="10" s="1"/>
  <c r="DO996" i="10" s="1"/>
  <c r="DO997" i="10" s="1"/>
  <c r="DO998" i="10" s="1"/>
  <c r="DO999" i="10" s="1"/>
  <c r="DO1000" i="10" s="1"/>
  <c r="DO1001" i="10" s="1"/>
  <c r="DO1002" i="10" s="1"/>
  <c r="DO1003" i="10" s="1"/>
  <c r="DO1004" i="10" s="1"/>
  <c r="DO1005" i="10" s="1"/>
  <c r="DO1006" i="10" s="1"/>
  <c r="DO1007" i="10" s="1"/>
  <c r="DO1008" i="10" s="1"/>
  <c r="DO1009" i="10" s="1"/>
  <c r="DO1010" i="10" s="1"/>
  <c r="DO1011" i="10" s="1"/>
  <c r="DO1012" i="10" s="1"/>
  <c r="DO1013" i="10" s="1"/>
  <c r="DO1014" i="10" s="1"/>
  <c r="DO1015" i="10" s="1"/>
  <c r="DO1016" i="10" s="1"/>
  <c r="DO1017" i="10" s="1"/>
  <c r="DO1018" i="10" s="1"/>
  <c r="DO1019" i="10" s="1"/>
  <c r="DO1020" i="10" s="1"/>
  <c r="DO1021" i="10" s="1"/>
  <c r="DO1022" i="10" s="1"/>
  <c r="DO1023" i="10" s="1"/>
  <c r="DO1024" i="10" s="1"/>
  <c r="DO1025" i="10" s="1"/>
  <c r="DO1026" i="10" s="1"/>
  <c r="DO1027" i="10" s="1"/>
  <c r="DO1028" i="10" s="1"/>
  <c r="DO1029" i="10" s="1"/>
  <c r="DO1030" i="10" s="1"/>
  <c r="DO1031" i="10" s="1"/>
  <c r="DO1032" i="10" s="1"/>
  <c r="DO1033" i="10" s="1"/>
  <c r="DO1034" i="10" s="1"/>
  <c r="DO1035" i="10" s="1"/>
  <c r="DO1036" i="10" s="1"/>
  <c r="DO1037" i="10" s="1"/>
  <c r="DO1038" i="10" s="1"/>
  <c r="DO1039" i="10" s="1"/>
  <c r="DO1040" i="10" s="1"/>
  <c r="DO1041" i="10" s="1"/>
  <c r="DO1042" i="10" s="1"/>
  <c r="DO1043" i="10" s="1"/>
  <c r="DO1044" i="10" s="1"/>
  <c r="DO1045" i="10" s="1"/>
  <c r="DO1046" i="10" s="1"/>
  <c r="DO1047" i="10" s="1"/>
  <c r="DO1048" i="10" s="1"/>
  <c r="DO1049" i="10" s="1"/>
  <c r="DO1050" i="10" s="1"/>
  <c r="DO1051" i="10" s="1"/>
  <c r="DO1052" i="10" s="1"/>
  <c r="DO1053" i="10" s="1"/>
  <c r="DO1054" i="10" s="1"/>
  <c r="DO1055" i="10" s="1"/>
  <c r="DO1056" i="10" s="1"/>
  <c r="DO1057" i="10" s="1"/>
  <c r="DO1058" i="10" s="1"/>
  <c r="DO1059" i="10" s="1"/>
  <c r="DO1060" i="10" s="1"/>
  <c r="DO1061" i="10" s="1"/>
  <c r="DO1062" i="10" s="1"/>
  <c r="DO1063" i="10" s="1"/>
  <c r="DO1064" i="10" s="1"/>
  <c r="DO1065" i="10" s="1"/>
  <c r="DO1066" i="10" s="1"/>
  <c r="DO1067" i="10" s="1"/>
  <c r="DO1068" i="10" s="1"/>
  <c r="DO1069" i="10" s="1"/>
  <c r="DO1070" i="10" s="1"/>
  <c r="DO1071" i="10" s="1"/>
  <c r="DO1072" i="10" s="1"/>
  <c r="DO1073" i="10" s="1"/>
  <c r="DO1074" i="10" s="1"/>
  <c r="DO1075" i="10" s="1"/>
  <c r="DO1076" i="10" s="1"/>
  <c r="DO1077" i="10" s="1"/>
  <c r="DO1078" i="10" s="1"/>
  <c r="DO1079" i="10" s="1"/>
  <c r="DO1080" i="10" s="1"/>
  <c r="DO1081" i="10" s="1"/>
  <c r="DO1082" i="10" s="1"/>
  <c r="DO1083" i="10" s="1"/>
  <c r="DO1084" i="10" s="1"/>
  <c r="DO1085" i="10" s="1"/>
  <c r="DO1086" i="10" s="1"/>
  <c r="DO1087" i="10" s="1"/>
  <c r="DO1088" i="10" s="1"/>
  <c r="DO1089" i="10" s="1"/>
  <c r="DO1090" i="10" s="1"/>
  <c r="DO1091" i="10" s="1"/>
  <c r="DO1092" i="10" s="1"/>
  <c r="DO1093" i="10" s="1"/>
  <c r="DO1094" i="10" s="1"/>
  <c r="DO1095" i="10" s="1"/>
  <c r="DO1096" i="10" s="1"/>
  <c r="DO1097" i="10" s="1"/>
  <c r="DO1098" i="10" s="1"/>
  <c r="DO1099" i="10" s="1"/>
  <c r="DO1100" i="10" s="1"/>
  <c r="DO1101" i="10" s="1"/>
  <c r="DO1102" i="10" s="1"/>
  <c r="DO1103" i="10" s="1"/>
  <c r="DO1104" i="10" s="1"/>
  <c r="DO1105" i="10" s="1"/>
  <c r="DO1106" i="10" s="1"/>
  <c r="DO1107" i="10" s="1"/>
  <c r="DO1108" i="10" s="1"/>
  <c r="DO1109" i="10" s="1"/>
  <c r="DO1110" i="10" s="1"/>
  <c r="DO1111" i="10" s="1"/>
  <c r="DO1112" i="10" s="1"/>
  <c r="DO1113" i="10" s="1"/>
  <c r="DO1114" i="10" s="1"/>
  <c r="DO1115" i="10" s="1"/>
  <c r="DO1116" i="10" s="1"/>
  <c r="DO1117" i="10" s="1"/>
  <c r="DO1118" i="10" s="1"/>
  <c r="DO1119" i="10" s="1"/>
  <c r="DO1120" i="10" s="1"/>
  <c r="DO1121" i="10" s="1"/>
  <c r="DO1122" i="10" s="1"/>
  <c r="DO1123" i="10" s="1"/>
  <c r="DO1124" i="10" s="1"/>
  <c r="DO1125" i="10" s="1"/>
  <c r="DO1126" i="10" s="1"/>
  <c r="DO1127" i="10" s="1"/>
  <c r="DO1128" i="10" s="1"/>
  <c r="DO1129" i="10" s="1"/>
  <c r="DO1130" i="10" s="1"/>
  <c r="DO1131" i="10" s="1"/>
  <c r="DO1132" i="10" s="1"/>
  <c r="DO1133" i="10" s="1"/>
  <c r="DO1134" i="10" s="1"/>
  <c r="DO1135" i="10" s="1"/>
  <c r="DO1136" i="10" s="1"/>
  <c r="DO1137" i="10" s="1"/>
  <c r="DO1138" i="10" s="1"/>
  <c r="DO1139" i="10" s="1"/>
  <c r="DO1140" i="10" s="1"/>
  <c r="DO1141" i="10" s="1"/>
  <c r="DO1142" i="10" s="1"/>
  <c r="DO1143" i="10" s="1"/>
  <c r="DO1144" i="10" s="1"/>
  <c r="DO1145" i="10" s="1"/>
  <c r="DO1146" i="10" s="1"/>
  <c r="DO1147" i="10" s="1"/>
  <c r="DO1148" i="10" s="1"/>
  <c r="DO1149" i="10" s="1"/>
  <c r="DO1150" i="10" s="1"/>
  <c r="DO1151" i="10" s="1"/>
  <c r="DO1152" i="10" s="1"/>
  <c r="DO1153" i="10" s="1"/>
  <c r="DO1154" i="10" s="1"/>
  <c r="DO1155" i="10" s="1"/>
  <c r="DO1156" i="10" s="1"/>
  <c r="DO1157" i="10" s="1"/>
  <c r="DO1158" i="10" s="1"/>
  <c r="DO1159" i="10" s="1"/>
  <c r="DO1160" i="10" s="1"/>
  <c r="DO1161" i="10" s="1"/>
  <c r="DO1162" i="10" s="1"/>
  <c r="DO1163" i="10" s="1"/>
  <c r="DO1164" i="10" s="1"/>
  <c r="DO1165" i="10" s="1"/>
  <c r="DO1166" i="10" s="1"/>
  <c r="DO1167" i="10" s="1"/>
  <c r="DO1168" i="10" s="1"/>
  <c r="DO1169" i="10" s="1"/>
  <c r="DO1170" i="10" s="1"/>
  <c r="DO1171" i="10" s="1"/>
  <c r="DO1172" i="10" s="1"/>
  <c r="DO1173" i="10" s="1"/>
  <c r="DO1174" i="10" s="1"/>
  <c r="DO1175" i="10" s="1"/>
  <c r="DO1176" i="10" s="1"/>
  <c r="DO1177" i="10" s="1"/>
  <c r="DO1178" i="10" s="1"/>
  <c r="DO1179" i="10" s="1"/>
  <c r="DO1180" i="10" s="1"/>
  <c r="DO1181" i="10" s="1"/>
  <c r="DO1182" i="10" s="1"/>
  <c r="DO1183" i="10" s="1"/>
  <c r="DO1184" i="10" s="1"/>
  <c r="DO1185" i="10" s="1"/>
  <c r="DO1186" i="10" s="1"/>
  <c r="DO1187" i="10" s="1"/>
  <c r="DO1188" i="10" s="1"/>
  <c r="DO1189" i="10" s="1"/>
  <c r="DO1190" i="10" s="1"/>
  <c r="DO1191" i="10" s="1"/>
  <c r="DO1192" i="10" s="1"/>
  <c r="DO1193" i="10" s="1"/>
  <c r="DO1194" i="10" s="1"/>
  <c r="DO1195" i="10" s="1"/>
  <c r="DO1196" i="10" s="1"/>
  <c r="DO1197" i="10" s="1"/>
  <c r="DO1198" i="10" s="1"/>
  <c r="DO1199" i="10" s="1"/>
  <c r="DO1200" i="10" s="1"/>
  <c r="DO1201" i="10" s="1"/>
  <c r="DO1202" i="10" s="1"/>
  <c r="DO1203" i="10" s="1"/>
  <c r="DO1204" i="10" s="1"/>
  <c r="DO1205" i="10" s="1"/>
  <c r="DO1206" i="10" s="1"/>
  <c r="DO1207" i="10" s="1"/>
  <c r="DO1208" i="10" s="1"/>
  <c r="DO1209" i="10" s="1"/>
  <c r="DO1210" i="10" s="1"/>
  <c r="DO1211" i="10" s="1"/>
  <c r="DO1212" i="10" s="1"/>
  <c r="DO1213" i="10" s="1"/>
  <c r="DO1214" i="10" s="1"/>
  <c r="DO1215" i="10" s="1"/>
  <c r="DO1216" i="10" s="1"/>
  <c r="DO1217" i="10" s="1"/>
  <c r="DO1218" i="10" s="1"/>
  <c r="DO1219" i="10" s="1"/>
  <c r="DO1220" i="10" s="1"/>
  <c r="DO1221" i="10" s="1"/>
  <c r="DO1222" i="10" s="1"/>
  <c r="DO1223" i="10" s="1"/>
  <c r="DO1224" i="10" s="1"/>
  <c r="DO1225" i="10" s="1"/>
  <c r="DO1226" i="10" s="1"/>
  <c r="DO1227" i="10" s="1"/>
  <c r="DO1228" i="10" s="1"/>
  <c r="DO1229" i="10" s="1"/>
  <c r="DO1230" i="10" s="1"/>
  <c r="DO1231" i="10" s="1"/>
  <c r="DO1232" i="10" s="1"/>
  <c r="DO1233" i="10" s="1"/>
  <c r="DO1234" i="10" s="1"/>
  <c r="DO1235" i="10" s="1"/>
  <c r="DO1236" i="10" s="1"/>
  <c r="DO1237" i="10" s="1"/>
  <c r="DO1238" i="10" s="1"/>
  <c r="DO1239" i="10" s="1"/>
  <c r="DO1240" i="10" s="1"/>
  <c r="DO1241" i="10" s="1"/>
  <c r="DO1242" i="10" s="1"/>
  <c r="DO1243" i="10" s="1"/>
  <c r="DO1244" i="10" s="1"/>
  <c r="DO1245" i="10" s="1"/>
  <c r="DO1246" i="10" s="1"/>
  <c r="DO1247" i="10" s="1"/>
  <c r="DO1248" i="10" s="1"/>
  <c r="DO1249" i="10" s="1"/>
  <c r="DO1250" i="10" s="1"/>
  <c r="DO1251" i="10" s="1"/>
  <c r="DO1252" i="10" s="1"/>
  <c r="DO1253" i="10" s="1"/>
  <c r="DO1254" i="10" s="1"/>
  <c r="DO1255" i="10" s="1"/>
  <c r="DO1256" i="10" s="1"/>
  <c r="DO1257" i="10" s="1"/>
  <c r="DO1258" i="10" s="1"/>
  <c r="DO1259" i="10" s="1"/>
  <c r="DO1260" i="10" s="1"/>
  <c r="DO1261" i="10" s="1"/>
  <c r="DO1262" i="10" s="1"/>
  <c r="DO1263" i="10" s="1"/>
  <c r="DO1264" i="10" s="1"/>
  <c r="DO1265" i="10" s="1"/>
  <c r="DO1266" i="10" s="1"/>
  <c r="DO1267" i="10" s="1"/>
  <c r="DO1268" i="10" s="1"/>
  <c r="DO1269" i="10" s="1"/>
  <c r="DO1270" i="10" s="1"/>
  <c r="DO1271" i="10" s="1"/>
  <c r="DO1272" i="10" s="1"/>
  <c r="DO1273" i="10" s="1"/>
  <c r="DO1274" i="10" s="1"/>
  <c r="DO1275" i="10" s="1"/>
  <c r="DO1276" i="10" s="1"/>
  <c r="DO1277" i="10" s="1"/>
  <c r="DO1278" i="10" s="1"/>
  <c r="DO1279" i="10" s="1"/>
  <c r="DO1280" i="10" s="1"/>
  <c r="DO1281" i="10" s="1"/>
  <c r="DO1282" i="10" s="1"/>
  <c r="DO1283" i="10" s="1"/>
  <c r="DO1284" i="10" s="1"/>
  <c r="DO1285" i="10" s="1"/>
  <c r="DO1286" i="10" s="1"/>
  <c r="DO1287" i="10" s="1"/>
  <c r="DO1288" i="10" s="1"/>
  <c r="DO1289" i="10" s="1"/>
  <c r="DO1290" i="10" s="1"/>
  <c r="DO1291" i="10" s="1"/>
  <c r="DO1292" i="10" s="1"/>
  <c r="DO1293" i="10" s="1"/>
  <c r="DO1294" i="10" s="1"/>
  <c r="DO1295" i="10" s="1"/>
  <c r="DO1296" i="10" s="1"/>
  <c r="DO1297" i="10" s="1"/>
  <c r="DO1298" i="10" s="1"/>
  <c r="DO1299" i="10" s="1"/>
  <c r="DO1300" i="10" s="1"/>
  <c r="DO1301" i="10" s="1"/>
  <c r="DO1302" i="10" s="1"/>
  <c r="DO1303" i="10" s="1"/>
  <c r="DO1304" i="10" s="1"/>
  <c r="DO1305" i="10" s="1"/>
  <c r="DO1306" i="10" s="1"/>
  <c r="DO1307" i="10" s="1"/>
  <c r="DO1308" i="10" s="1"/>
  <c r="DO1309" i="10" s="1"/>
  <c r="DO1310" i="10" s="1"/>
  <c r="DO1311" i="10" s="1"/>
  <c r="DO1312" i="10" s="1"/>
  <c r="DO1313" i="10" s="1"/>
  <c r="DO1314" i="10" s="1"/>
  <c r="DO1315" i="10" s="1"/>
  <c r="DO1316" i="10" s="1"/>
  <c r="DO1317" i="10" s="1"/>
  <c r="DO1318" i="10" s="1"/>
  <c r="DO1319" i="10" s="1"/>
  <c r="DO1320" i="10" s="1"/>
  <c r="DO1321" i="10" s="1"/>
  <c r="DO1322" i="10" s="1"/>
  <c r="DO1323" i="10" s="1"/>
  <c r="DO1324" i="10" s="1"/>
  <c r="DO1325" i="10" s="1"/>
  <c r="DO1326" i="10" s="1"/>
  <c r="DO1327" i="10" s="1"/>
  <c r="DO1328" i="10" s="1"/>
  <c r="DO1329" i="10" s="1"/>
  <c r="DO1330" i="10" s="1"/>
  <c r="DO1331" i="10" s="1"/>
  <c r="DO1332" i="10" s="1"/>
  <c r="DO1333" i="10" s="1"/>
  <c r="DO1334" i="10" s="1"/>
  <c r="DO1335" i="10" s="1"/>
  <c r="DO1336" i="10" s="1"/>
  <c r="DO1337" i="10" s="1"/>
  <c r="DO1338" i="10" s="1"/>
  <c r="DO1339" i="10" s="1"/>
  <c r="DO1340" i="10" s="1"/>
  <c r="DO1341" i="10" s="1"/>
  <c r="DO1342" i="10" s="1"/>
  <c r="DO1343" i="10" s="1"/>
  <c r="DO1344" i="10" s="1"/>
  <c r="DO1345" i="10" s="1"/>
  <c r="DO1346" i="10" s="1"/>
  <c r="DO1347" i="10" s="1"/>
  <c r="DO1348" i="10" s="1"/>
  <c r="DO1349" i="10" s="1"/>
  <c r="DO1350" i="10" s="1"/>
  <c r="DO1351" i="10" s="1"/>
  <c r="DO1352" i="10" s="1"/>
  <c r="DO1353" i="10" s="1"/>
  <c r="DO1354" i="10" s="1"/>
  <c r="DO1355" i="10" s="1"/>
  <c r="DO1356" i="10" s="1"/>
  <c r="DO1357" i="10" s="1"/>
  <c r="DO1358" i="10" s="1"/>
  <c r="DO1359" i="10" s="1"/>
  <c r="DO1360" i="10" s="1"/>
  <c r="DO1361" i="10" s="1"/>
  <c r="DO1362" i="10" s="1"/>
  <c r="DO1363" i="10" s="1"/>
  <c r="DO1364" i="10" s="1"/>
  <c r="DO1365" i="10" s="1"/>
  <c r="DO1366" i="10" s="1"/>
  <c r="DO1367" i="10" s="1"/>
  <c r="DO1368" i="10" s="1"/>
  <c r="DO1369" i="10" s="1"/>
  <c r="DO1370" i="10" s="1"/>
  <c r="DO1371" i="10" s="1"/>
  <c r="DO1372" i="10" s="1"/>
  <c r="DO1373" i="10" s="1"/>
  <c r="DO1374" i="10" s="1"/>
  <c r="DO1375" i="10" s="1"/>
  <c r="DO1376" i="10" s="1"/>
  <c r="DO1377" i="10" s="1"/>
  <c r="DO1378" i="10" s="1"/>
  <c r="DO1379" i="10" s="1"/>
  <c r="DO1380" i="10" s="1"/>
  <c r="DO1381" i="10" s="1"/>
  <c r="DO1382" i="10" s="1"/>
  <c r="DO1383" i="10" s="1"/>
  <c r="DO1384" i="10" s="1"/>
  <c r="DO1385" i="10" s="1"/>
  <c r="DO1386" i="10" s="1"/>
  <c r="DO1387" i="10" s="1"/>
  <c r="DO1388" i="10" s="1"/>
  <c r="DO1389" i="10" s="1"/>
  <c r="DO1390" i="10" s="1"/>
  <c r="DO1391" i="10" s="1"/>
  <c r="DO1392" i="10" s="1"/>
  <c r="DO1393" i="10" s="1"/>
  <c r="DO1394" i="10" s="1"/>
  <c r="DO1395" i="10" s="1"/>
  <c r="DO1396" i="10" s="1"/>
  <c r="DO1397" i="10" s="1"/>
  <c r="DO1398" i="10" s="1"/>
  <c r="DO1399" i="10" s="1"/>
  <c r="DO1400" i="10" s="1"/>
  <c r="DO1401" i="10" s="1"/>
  <c r="DO1402" i="10" s="1"/>
  <c r="DO1403" i="10" s="1"/>
  <c r="DO1404" i="10" s="1"/>
  <c r="DO1405" i="10" s="1"/>
  <c r="DO1406" i="10" s="1"/>
  <c r="DO1407" i="10" s="1"/>
  <c r="DO1408" i="10" s="1"/>
  <c r="DO1409" i="10" s="1"/>
  <c r="DO1410" i="10" s="1"/>
  <c r="DO1411" i="10" s="1"/>
  <c r="DO1412" i="10" s="1"/>
  <c r="DO1413" i="10" s="1"/>
  <c r="DO1414" i="10" s="1"/>
  <c r="DO1415" i="10" s="1"/>
  <c r="DO1416" i="10" s="1"/>
  <c r="DO1417" i="10" s="1"/>
  <c r="DO1418" i="10" s="1"/>
  <c r="DO1419" i="10" s="1"/>
  <c r="DO1420" i="10" s="1"/>
  <c r="DO1421" i="10" s="1"/>
  <c r="DO1422" i="10" s="1"/>
  <c r="DO1423" i="10" s="1"/>
  <c r="DO1424" i="10" s="1"/>
  <c r="DO1425" i="10" s="1"/>
  <c r="DO1426" i="10" s="1"/>
  <c r="DO1427" i="10" s="1"/>
  <c r="DO1428" i="10" s="1"/>
  <c r="DO1429" i="10" s="1"/>
  <c r="DO1430" i="10" s="1"/>
  <c r="DO1431" i="10" s="1"/>
  <c r="DO1432" i="10" s="1"/>
  <c r="DO1433" i="10" s="1"/>
  <c r="DO1434" i="10" s="1"/>
  <c r="DO1435" i="10" s="1"/>
  <c r="DO1436" i="10" s="1"/>
  <c r="DO1437" i="10" s="1"/>
  <c r="DO1438" i="10" s="1"/>
  <c r="DO1439" i="10" s="1"/>
  <c r="DO1440" i="10" s="1"/>
  <c r="DO1441" i="10" s="1"/>
  <c r="DO1442" i="10" s="1"/>
  <c r="DO1443" i="10" s="1"/>
  <c r="DO1444" i="10" s="1"/>
  <c r="DO1445" i="10" s="1"/>
  <c r="DO1446" i="10" s="1"/>
  <c r="DO1447" i="10" s="1"/>
  <c r="DO1448" i="10" s="1"/>
  <c r="DO1449" i="10" s="1"/>
  <c r="DO1450" i="10" s="1"/>
  <c r="DO1451" i="10" s="1"/>
  <c r="DO1452" i="10" s="1"/>
  <c r="DO1453" i="10" s="1"/>
  <c r="DO1454" i="10" s="1"/>
  <c r="DO1455" i="10" s="1"/>
  <c r="DO1456" i="10" s="1"/>
  <c r="DO1457" i="10" s="1"/>
  <c r="DO1458" i="10" s="1"/>
  <c r="DO1459" i="10" s="1"/>
  <c r="DO1460" i="10" s="1"/>
  <c r="DO1461" i="10" s="1"/>
  <c r="DO1462" i="10" s="1"/>
  <c r="DO1463" i="10" s="1"/>
  <c r="DO1464" i="10" s="1"/>
  <c r="DO1465" i="10" s="1"/>
  <c r="DO1466" i="10" s="1"/>
  <c r="DO1467" i="10" s="1"/>
  <c r="DO1468" i="10" s="1"/>
  <c r="DO1469" i="10" s="1"/>
  <c r="DO1470" i="10" s="1"/>
  <c r="DO1471" i="10" s="1"/>
  <c r="DO1472" i="10" s="1"/>
  <c r="DO1473" i="10" s="1"/>
  <c r="DO1474" i="10" s="1"/>
  <c r="DO1475" i="10" s="1"/>
  <c r="DO1476" i="10" s="1"/>
  <c r="DO1477" i="10" s="1"/>
  <c r="DO1478" i="10" s="1"/>
  <c r="DO1479" i="10" s="1"/>
  <c r="DO1480" i="10" s="1"/>
  <c r="DO1481" i="10" s="1"/>
  <c r="DO1482" i="10" s="1"/>
  <c r="DO1483" i="10" s="1"/>
  <c r="DO1484" i="10" s="1"/>
  <c r="DO1485" i="10" s="1"/>
  <c r="DO1486" i="10" s="1"/>
  <c r="DO1487" i="10" s="1"/>
  <c r="DO1488" i="10" s="1"/>
  <c r="DO1489" i="10" s="1"/>
  <c r="DO1490" i="10" s="1"/>
  <c r="DO1491" i="10" s="1"/>
  <c r="DO1492" i="10" s="1"/>
  <c r="DO1493" i="10" s="1"/>
  <c r="DO1494" i="10" s="1"/>
  <c r="DO1495" i="10" s="1"/>
  <c r="DO1496" i="10" s="1"/>
  <c r="DO1497" i="10" s="1"/>
  <c r="DO1498" i="10" s="1"/>
  <c r="DO1499" i="10" s="1"/>
  <c r="DO1500" i="10" s="1"/>
  <c r="DO1501" i="10" s="1"/>
  <c r="DO1502" i="10" s="1"/>
  <c r="DO1503" i="10" s="1"/>
  <c r="DO1504" i="10" s="1"/>
  <c r="DO1505" i="10" s="1"/>
  <c r="DO1506" i="10" s="1"/>
  <c r="DO1507" i="10" s="1"/>
  <c r="DO1508" i="10" s="1"/>
  <c r="DO1509" i="10" s="1"/>
  <c r="DO1510" i="10" s="1"/>
  <c r="DO1511" i="10" s="1"/>
  <c r="DO1512" i="10" s="1"/>
  <c r="DO1513" i="10" s="1"/>
  <c r="DO1514" i="10" s="1"/>
  <c r="DO1515" i="10" s="1"/>
  <c r="DO1516" i="10" s="1"/>
  <c r="DO1517" i="10" s="1"/>
  <c r="DO1518" i="10" s="1"/>
  <c r="DO1519" i="10" s="1"/>
  <c r="DO1520" i="10" s="1"/>
  <c r="DO1521" i="10" s="1"/>
  <c r="DO1522" i="10" s="1"/>
  <c r="DO1523" i="10" s="1"/>
  <c r="DO1524" i="10" s="1"/>
  <c r="DO1525" i="10" s="1"/>
  <c r="DO1526" i="10" s="1"/>
  <c r="DO1527" i="10" s="1"/>
  <c r="DO1528" i="10" s="1"/>
  <c r="DO1529" i="10" s="1"/>
  <c r="DO1530" i="10" s="1"/>
  <c r="DO1531" i="10" s="1"/>
  <c r="DO1532" i="10" s="1"/>
  <c r="DO1533" i="10" s="1"/>
  <c r="DO1534" i="10" s="1"/>
  <c r="DO1535" i="10" s="1"/>
  <c r="DO1536" i="10" s="1"/>
  <c r="DO1537" i="10" s="1"/>
  <c r="DO1538" i="10" s="1"/>
  <c r="DO1539" i="10" s="1"/>
  <c r="DO1540" i="10" s="1"/>
  <c r="DO1541" i="10" s="1"/>
  <c r="DO1542" i="10" s="1"/>
  <c r="DO1543" i="10" s="1"/>
  <c r="DO1544" i="10" s="1"/>
  <c r="DO1545" i="10" s="1"/>
  <c r="DO1546" i="10" s="1"/>
  <c r="DO1547" i="10" s="1"/>
  <c r="DO1548" i="10" s="1"/>
  <c r="DO1549" i="10" s="1"/>
  <c r="DO1550" i="10" s="1"/>
  <c r="DO1551" i="10" s="1"/>
  <c r="DO1552" i="10" s="1"/>
  <c r="DO1553" i="10" s="1"/>
  <c r="DO1554" i="10" s="1"/>
  <c r="DO1555" i="10" s="1"/>
  <c r="DO1556" i="10" s="1"/>
  <c r="DO1557" i="10" s="1"/>
  <c r="DO1558" i="10" s="1"/>
  <c r="DO1559" i="10" s="1"/>
  <c r="DO1560" i="10" s="1"/>
  <c r="DO1561" i="10" s="1"/>
  <c r="DO1562" i="10" s="1"/>
  <c r="DO1563" i="10" s="1"/>
  <c r="DO1564" i="10" s="1"/>
  <c r="DO1565" i="10" s="1"/>
  <c r="DO1566" i="10" s="1"/>
  <c r="DO1567" i="10" s="1"/>
  <c r="DO1568" i="10" s="1"/>
  <c r="DO1569" i="10" s="1"/>
  <c r="DO1570" i="10" s="1"/>
  <c r="DO1571" i="10" s="1"/>
  <c r="DO1572" i="10" s="1"/>
  <c r="DO1573" i="10" s="1"/>
  <c r="DO1574" i="10" s="1"/>
  <c r="DO1575" i="10" s="1"/>
  <c r="DO1576" i="10" s="1"/>
  <c r="DO1577" i="10" s="1"/>
  <c r="DO1578" i="10" s="1"/>
  <c r="DO1579" i="10" s="1"/>
  <c r="DO1580" i="10" s="1"/>
  <c r="DO1581" i="10" s="1"/>
  <c r="DO1582" i="10" s="1"/>
  <c r="DO1583" i="10" s="1"/>
  <c r="DO1584" i="10" s="1"/>
  <c r="DO1585" i="10" s="1"/>
  <c r="DO1586" i="10" s="1"/>
  <c r="DO1587" i="10" s="1"/>
  <c r="DO1588" i="10" s="1"/>
  <c r="DO1589" i="10" s="1"/>
  <c r="DO1590" i="10" s="1"/>
  <c r="DO1591" i="10" s="1"/>
  <c r="DO1592" i="10" s="1"/>
  <c r="DO1593" i="10" s="1"/>
  <c r="DO1594" i="10" s="1"/>
  <c r="DO1595" i="10" s="1"/>
  <c r="DO1596" i="10" s="1"/>
  <c r="DO1597" i="10" s="1"/>
  <c r="DO1598" i="10" s="1"/>
  <c r="DO1599" i="10" s="1"/>
  <c r="DO1600" i="10" s="1"/>
  <c r="DO1601" i="10" s="1"/>
  <c r="DO1602" i="10" s="1"/>
  <c r="DO1603" i="10" s="1"/>
  <c r="DO1604" i="10" s="1"/>
  <c r="DO5" i="10"/>
  <c r="DJ5" i="10"/>
  <c r="DJ6" i="10"/>
  <c r="DJ7" i="10" s="1"/>
  <c r="DJ8" i="10" s="1"/>
  <c r="DJ9" i="10" s="1"/>
  <c r="DJ10" i="10" s="1"/>
  <c r="DJ11" i="10" s="1"/>
  <c r="DJ12" i="10" s="1"/>
  <c r="DJ13" i="10" s="1"/>
  <c r="DJ14" i="10" s="1"/>
  <c r="DJ15" i="10" s="1"/>
  <c r="DJ16" i="10" s="1"/>
  <c r="DJ17" i="10" s="1"/>
  <c r="DJ18" i="10" s="1"/>
  <c r="DJ19" i="10" s="1"/>
  <c r="DJ20" i="10" s="1"/>
  <c r="DJ21" i="10" s="1"/>
  <c r="DJ22" i="10" s="1"/>
  <c r="DJ23" i="10" s="1"/>
  <c r="DJ24" i="10" s="1"/>
  <c r="DJ25" i="10" s="1"/>
  <c r="DJ26" i="10" s="1"/>
  <c r="DJ27" i="10" s="1"/>
  <c r="DJ28" i="10" s="1"/>
  <c r="DJ29" i="10" s="1"/>
  <c r="DJ30" i="10" s="1"/>
  <c r="DJ31" i="10" s="1"/>
  <c r="DJ32" i="10" s="1"/>
  <c r="DJ33" i="10" s="1"/>
  <c r="DJ34" i="10" s="1"/>
  <c r="DJ35" i="10" s="1"/>
  <c r="DJ36" i="10" s="1"/>
  <c r="DJ37" i="10" s="1"/>
  <c r="DJ38" i="10" s="1"/>
  <c r="DJ39" i="10" s="1"/>
  <c r="DJ40" i="10" s="1"/>
  <c r="DJ41" i="10" s="1"/>
  <c r="DJ42" i="10" s="1"/>
  <c r="DJ43" i="10" s="1"/>
  <c r="DJ44" i="10" s="1"/>
  <c r="DJ45" i="10" s="1"/>
  <c r="DJ46" i="10" s="1"/>
  <c r="DJ47" i="10" s="1"/>
  <c r="DJ48" i="10" s="1"/>
  <c r="DJ49" i="10" s="1"/>
  <c r="DJ50" i="10" s="1"/>
  <c r="DJ51" i="10" s="1"/>
  <c r="DJ52" i="10" s="1"/>
  <c r="DJ53" i="10" s="1"/>
  <c r="DJ54" i="10" s="1"/>
  <c r="DJ55" i="10" s="1"/>
  <c r="DJ56" i="10" s="1"/>
  <c r="DJ57" i="10" s="1"/>
  <c r="DJ58" i="10" s="1"/>
  <c r="DJ59" i="10" s="1"/>
  <c r="DJ60" i="10" s="1"/>
  <c r="DJ61" i="10" s="1"/>
  <c r="DJ62" i="10" s="1"/>
  <c r="DJ63" i="10" s="1"/>
  <c r="DJ64" i="10" s="1"/>
  <c r="DJ65" i="10" s="1"/>
  <c r="DJ66" i="10" s="1"/>
  <c r="DJ67" i="10" s="1"/>
  <c r="DJ68" i="10" s="1"/>
  <c r="DJ69" i="10" s="1"/>
  <c r="DJ70" i="10" s="1"/>
  <c r="DJ71" i="10" s="1"/>
  <c r="DJ72" i="10" s="1"/>
  <c r="DJ73" i="10" s="1"/>
  <c r="DJ74" i="10" s="1"/>
  <c r="DJ75" i="10" s="1"/>
  <c r="DJ76" i="10" s="1"/>
  <c r="DJ77" i="10" s="1"/>
  <c r="DJ78" i="10" s="1"/>
  <c r="DJ79" i="10" s="1"/>
  <c r="DJ80" i="10" s="1"/>
  <c r="DJ81" i="10" s="1"/>
  <c r="DJ82" i="10" s="1"/>
  <c r="DJ83" i="10" s="1"/>
  <c r="DJ84" i="10" s="1"/>
  <c r="DJ85" i="10" s="1"/>
  <c r="DJ86" i="10" s="1"/>
  <c r="DJ87" i="10" s="1"/>
  <c r="DJ88" i="10" s="1"/>
  <c r="DJ89" i="10" s="1"/>
  <c r="DJ90" i="10" s="1"/>
  <c r="DJ91" i="10" s="1"/>
  <c r="DJ92" i="10" s="1"/>
  <c r="DJ93" i="10" s="1"/>
  <c r="DJ94" i="10" s="1"/>
  <c r="DJ95" i="10" s="1"/>
  <c r="DJ96" i="10" s="1"/>
  <c r="DJ97" i="10" s="1"/>
  <c r="DJ98" i="10" s="1"/>
  <c r="DJ99" i="10" s="1"/>
  <c r="DJ100" i="10" s="1"/>
  <c r="DJ101" i="10" s="1"/>
  <c r="DJ102" i="10" s="1"/>
  <c r="DJ103" i="10" s="1"/>
  <c r="DJ4" i="10"/>
  <c r="DH5" i="10"/>
  <c r="DH6" i="10"/>
  <c r="DH7" i="10" s="1"/>
  <c r="DH8" i="10" s="1"/>
  <c r="DH9" i="10" s="1"/>
  <c r="DH10" i="10" s="1"/>
  <c r="DH11" i="10" s="1"/>
  <c r="DH12" i="10" s="1"/>
  <c r="DH13" i="10" s="1"/>
  <c r="DH14" i="10" s="1"/>
  <c r="DH15" i="10" s="1"/>
  <c r="DH16" i="10" s="1"/>
  <c r="DH17" i="10" s="1"/>
  <c r="DH18" i="10" s="1"/>
  <c r="DH19" i="10" s="1"/>
  <c r="DH20" i="10" s="1"/>
  <c r="DH21" i="10" s="1"/>
  <c r="DH22" i="10" s="1"/>
  <c r="DH23" i="10" s="1"/>
  <c r="DH24" i="10" s="1"/>
  <c r="DH25" i="10" s="1"/>
  <c r="DH26" i="10" s="1"/>
  <c r="DH27" i="10" s="1"/>
  <c r="DH28" i="10" s="1"/>
  <c r="DH29" i="10" s="1"/>
  <c r="DH30" i="10" s="1"/>
  <c r="DH31" i="10" s="1"/>
  <c r="DH32" i="10" s="1"/>
  <c r="DH33" i="10" s="1"/>
  <c r="DH34" i="10" s="1"/>
  <c r="DH35" i="10" s="1"/>
  <c r="DH36" i="10" s="1"/>
  <c r="DH37" i="10" s="1"/>
  <c r="DH38" i="10" s="1"/>
  <c r="DH39" i="10" s="1"/>
  <c r="DH40" i="10" s="1"/>
  <c r="DH41" i="10" s="1"/>
  <c r="DH42" i="10" s="1"/>
  <c r="DH43" i="10" s="1"/>
  <c r="DH44" i="10" s="1"/>
  <c r="DH45" i="10" s="1"/>
  <c r="DH46" i="10" s="1"/>
  <c r="DH47" i="10" s="1"/>
  <c r="DH48" i="10" s="1"/>
  <c r="DH49" i="10" s="1"/>
  <c r="DH50" i="10" s="1"/>
  <c r="DH51" i="10" s="1"/>
  <c r="DH52" i="10" s="1"/>
  <c r="DH53" i="10" s="1"/>
  <c r="DH54" i="10" s="1"/>
  <c r="DH55" i="10" s="1"/>
  <c r="DH56" i="10" s="1"/>
  <c r="DH57" i="10" s="1"/>
  <c r="DH58" i="10" s="1"/>
  <c r="DH59" i="10" s="1"/>
  <c r="DH60" i="10" s="1"/>
  <c r="DH61" i="10" s="1"/>
  <c r="DH62" i="10" s="1"/>
  <c r="DH4" i="10"/>
  <c r="DF5" i="10"/>
  <c r="DF6" i="10" s="1"/>
  <c r="DF7" i="10" s="1"/>
  <c r="DF8" i="10" s="1"/>
  <c r="DF9" i="10" s="1"/>
  <c r="DF10" i="10" s="1"/>
  <c r="DF11" i="10" s="1"/>
  <c r="DF12" i="10" s="1"/>
  <c r="DF13" i="10" s="1"/>
  <c r="DF14" i="10" s="1"/>
  <c r="DF15" i="10" s="1"/>
  <c r="DF16" i="10" s="1"/>
  <c r="DF17" i="10" s="1"/>
  <c r="DF18" i="10" s="1"/>
  <c r="DF19" i="10" s="1"/>
  <c r="DF20" i="10" s="1"/>
  <c r="DF21" i="10" s="1"/>
  <c r="DF22" i="10" s="1"/>
  <c r="DF23" i="10" s="1"/>
  <c r="DF24" i="10" s="1"/>
  <c r="DF25" i="10" s="1"/>
  <c r="DF26" i="10" s="1"/>
  <c r="DF27" i="10" s="1"/>
  <c r="DF28" i="10" s="1"/>
  <c r="DF29" i="10" s="1"/>
  <c r="DF30" i="10" s="1"/>
  <c r="DF31" i="10" s="1"/>
  <c r="DF32" i="10" s="1"/>
  <c r="DF33" i="10" s="1"/>
  <c r="DF34" i="10" s="1"/>
  <c r="DF35" i="10" s="1"/>
  <c r="DF36" i="10" s="1"/>
  <c r="DF37" i="10" s="1"/>
  <c r="DF38" i="10" s="1"/>
  <c r="DF39" i="10" s="1"/>
  <c r="DF40" i="10" s="1"/>
  <c r="DF41" i="10" s="1"/>
  <c r="DF42" i="10" s="1"/>
  <c r="DF43" i="10" s="1"/>
  <c r="DF44" i="10" s="1"/>
  <c r="DF45" i="10" s="1"/>
  <c r="DF46" i="10" s="1"/>
  <c r="DF47" i="10" s="1"/>
  <c r="DF48" i="10" s="1"/>
  <c r="DF49" i="10" s="1"/>
  <c r="DF50" i="10" s="1"/>
  <c r="DF51" i="10" s="1"/>
  <c r="DF52" i="10" s="1"/>
  <c r="DF53" i="10" s="1"/>
  <c r="DF54" i="10" s="1"/>
  <c r="DF55" i="10" s="1"/>
  <c r="DF56" i="10" s="1"/>
  <c r="DF57" i="10" s="1"/>
  <c r="DF58" i="10" s="1"/>
  <c r="DF59" i="10" s="1"/>
  <c r="DF60" i="10" s="1"/>
  <c r="DF61" i="10" s="1"/>
  <c r="DF62" i="10" s="1"/>
  <c r="DF4" i="10"/>
  <c r="DC6" i="10"/>
  <c r="DC7" i="10"/>
  <c r="DC8" i="10" s="1"/>
  <c r="DC9" i="10" s="1"/>
  <c r="DC10" i="10"/>
  <c r="DC11" i="10"/>
  <c r="DC12" i="10" s="1"/>
  <c r="DC13" i="10" s="1"/>
  <c r="DC14" i="10" s="1"/>
  <c r="DC15" i="10" s="1"/>
  <c r="DC16" i="10" s="1"/>
  <c r="DC17" i="10" s="1"/>
  <c r="DC18" i="10" s="1"/>
  <c r="DC19" i="10" s="1"/>
  <c r="DC20" i="10" s="1"/>
  <c r="DC21" i="10" s="1"/>
  <c r="DC22" i="10" s="1"/>
  <c r="DC23" i="10" s="1"/>
  <c r="DC24" i="10" s="1"/>
  <c r="DC25" i="10" s="1"/>
  <c r="DC26" i="10" s="1"/>
  <c r="DC27" i="10" s="1"/>
  <c r="DC28" i="10" s="1"/>
  <c r="DC29" i="10" s="1"/>
  <c r="DC30" i="10" s="1"/>
  <c r="DC31" i="10" s="1"/>
  <c r="DC32" i="10" s="1"/>
  <c r="DC33" i="10" s="1"/>
  <c r="DC34" i="10" s="1"/>
  <c r="DC35" i="10" s="1"/>
  <c r="DC36" i="10" s="1"/>
  <c r="DC37" i="10" s="1"/>
  <c r="DC38" i="10" s="1"/>
  <c r="DC39" i="10" s="1"/>
  <c r="DC40" i="10" s="1"/>
  <c r="DC41" i="10" s="1"/>
  <c r="DC42" i="10" s="1"/>
  <c r="DC43" i="10" s="1"/>
  <c r="DC44" i="10" s="1"/>
  <c r="DC45" i="10" s="1"/>
  <c r="DC46" i="10" s="1"/>
  <c r="DC47" i="10" s="1"/>
  <c r="DC48" i="10" s="1"/>
  <c r="DC49" i="10" s="1"/>
  <c r="DC50" i="10" s="1"/>
  <c r="DC51" i="10" s="1"/>
  <c r="DC52" i="10" s="1"/>
  <c r="DC53" i="10" s="1"/>
  <c r="DC54" i="10" s="1"/>
  <c r="DC55" i="10" s="1"/>
  <c r="DC56" i="10" s="1"/>
  <c r="DC57" i="10" s="1"/>
  <c r="DC58" i="10" s="1"/>
  <c r="DC59" i="10" s="1"/>
  <c r="DC60" i="10" s="1"/>
  <c r="DC61" i="10" s="1"/>
  <c r="DC62" i="10" s="1"/>
  <c r="DC63" i="10" s="1"/>
  <c r="DC64" i="10" s="1"/>
  <c r="DC65" i="10" s="1"/>
  <c r="DC66" i="10" s="1"/>
  <c r="DC67" i="10" s="1"/>
  <c r="DC68" i="10" s="1"/>
  <c r="DC69" i="10" s="1"/>
  <c r="DC70" i="10" s="1"/>
  <c r="DC71" i="10" s="1"/>
  <c r="DC72" i="10" s="1"/>
  <c r="DC73" i="10" s="1"/>
  <c r="DC74" i="10" s="1"/>
  <c r="DC75" i="10" s="1"/>
  <c r="DC76" i="10" s="1"/>
  <c r="DC77" i="10" s="1"/>
  <c r="DC78" i="10" s="1"/>
  <c r="DC79" i="10" s="1"/>
  <c r="DC80" i="10" s="1"/>
  <c r="DC81" i="10" s="1"/>
  <c r="DC82" i="10" s="1"/>
  <c r="DC83" i="10" s="1"/>
  <c r="DC84" i="10" s="1"/>
  <c r="DC85" i="10" s="1"/>
  <c r="DC86" i="10" s="1"/>
  <c r="DC87" i="10" s="1"/>
  <c r="DC88" i="10" s="1"/>
  <c r="DC89" i="10" s="1"/>
  <c r="DC90" i="10" s="1"/>
  <c r="DC91" i="10" s="1"/>
  <c r="DC92" i="10" s="1"/>
  <c r="DC93" i="10" s="1"/>
  <c r="DC94" i="10" s="1"/>
  <c r="DC95" i="10" s="1"/>
  <c r="DC96" i="10" s="1"/>
  <c r="DC97" i="10" s="1"/>
  <c r="DC98" i="10" s="1"/>
  <c r="DC99" i="10" s="1"/>
  <c r="DC100" i="10" s="1"/>
  <c r="DC101" i="10" s="1"/>
  <c r="DC102" i="10" s="1"/>
  <c r="DC103" i="10" s="1"/>
  <c r="DC104" i="10" s="1"/>
  <c r="DC105" i="10" s="1"/>
  <c r="DC106" i="10" s="1"/>
  <c r="DC107" i="10" s="1"/>
  <c r="DC108" i="10" s="1"/>
  <c r="DC109" i="10" s="1"/>
  <c r="DC110" i="10" s="1"/>
  <c r="DC111" i="10" s="1"/>
  <c r="DC112" i="10" s="1"/>
  <c r="DC113" i="10" s="1"/>
  <c r="DC114" i="10" s="1"/>
  <c r="DC115" i="10" s="1"/>
  <c r="DC116" i="10" s="1"/>
  <c r="DC117" i="10" s="1"/>
  <c r="DC118" i="10" s="1"/>
  <c r="DC119" i="10" s="1"/>
  <c r="DC120" i="10" s="1"/>
  <c r="DC121" i="10" s="1"/>
  <c r="DC122" i="10" s="1"/>
  <c r="DC123" i="10" s="1"/>
  <c r="DC124" i="10" s="1"/>
  <c r="DC125" i="10" s="1"/>
  <c r="DC126" i="10" s="1"/>
  <c r="DC127" i="10" s="1"/>
  <c r="DC128" i="10" s="1"/>
  <c r="DC129" i="10" s="1"/>
  <c r="DC130" i="10" s="1"/>
  <c r="DC131" i="10" s="1"/>
  <c r="DC132" i="10" s="1"/>
  <c r="DC133" i="10" s="1"/>
  <c r="DC134" i="10" s="1"/>
  <c r="DC135" i="10" s="1"/>
  <c r="DC136" i="10" s="1"/>
  <c r="DC137" i="10" s="1"/>
  <c r="DC138" i="10" s="1"/>
  <c r="DC139" i="10" s="1"/>
  <c r="DC140" i="10" s="1"/>
  <c r="DC141" i="10" s="1"/>
  <c r="DC142" i="10" s="1"/>
  <c r="DC143" i="10" s="1"/>
  <c r="DC144" i="10" s="1"/>
  <c r="DC145" i="10" s="1"/>
  <c r="DC146" i="10" s="1"/>
  <c r="DC147" i="10" s="1"/>
  <c r="DC148" i="10" s="1"/>
  <c r="DC149" i="10" s="1"/>
  <c r="DC150" i="10" s="1"/>
  <c r="DC151" i="10" s="1"/>
  <c r="DC152" i="10" s="1"/>
  <c r="DC153" i="10" s="1"/>
  <c r="DC154" i="10" s="1"/>
  <c r="DC155" i="10" s="1"/>
  <c r="DC156" i="10" s="1"/>
  <c r="DC157" i="10" s="1"/>
  <c r="DC158" i="10" s="1"/>
  <c r="DC159" i="10" s="1"/>
  <c r="DC160" i="10" s="1"/>
  <c r="DC161" i="10" s="1"/>
  <c r="DC162" i="10" s="1"/>
  <c r="DC163" i="10" s="1"/>
  <c r="DC164" i="10" s="1"/>
  <c r="DC165" i="10" s="1"/>
  <c r="DC166" i="10" s="1"/>
  <c r="DC167" i="10" s="1"/>
  <c r="DC168" i="10" s="1"/>
  <c r="DC169" i="10" s="1"/>
  <c r="DC170" i="10" s="1"/>
  <c r="DC171" i="10" s="1"/>
  <c r="DC172" i="10" s="1"/>
  <c r="DC173" i="10" s="1"/>
  <c r="DC174" i="10" s="1"/>
  <c r="DC175" i="10" s="1"/>
  <c r="DC176" i="10" s="1"/>
  <c r="DC177" i="10" s="1"/>
  <c r="DC178" i="10" s="1"/>
  <c r="DC179" i="10" s="1"/>
  <c r="DC180" i="10" s="1"/>
  <c r="DC181" i="10" s="1"/>
  <c r="DC182" i="10" s="1"/>
  <c r="DC183" i="10" s="1"/>
  <c r="DC184" i="10" s="1"/>
  <c r="DC185" i="10" s="1"/>
  <c r="DC186" i="10" s="1"/>
  <c r="DC187" i="10" s="1"/>
  <c r="DC188" i="10" s="1"/>
  <c r="DC189" i="10" s="1"/>
  <c r="DC190" i="10" s="1"/>
  <c r="DC191" i="10" s="1"/>
  <c r="DC192" i="10" s="1"/>
  <c r="DC193" i="10" s="1"/>
  <c r="DC194" i="10" s="1"/>
  <c r="DC195" i="10" s="1"/>
  <c r="DC196" i="10" s="1"/>
  <c r="DC197" i="10" s="1"/>
  <c r="DC198" i="10" s="1"/>
  <c r="DC199" i="10" s="1"/>
  <c r="DC200" i="10" s="1"/>
  <c r="DC201" i="10" s="1"/>
  <c r="DC202" i="10" s="1"/>
  <c r="DC203" i="10" s="1"/>
  <c r="DC204" i="10" s="1"/>
  <c r="DC205" i="10" s="1"/>
  <c r="DC206" i="10" s="1"/>
  <c r="DC207" i="10" s="1"/>
  <c r="DC208" i="10" s="1"/>
  <c r="DC209" i="10" s="1"/>
  <c r="DC210" i="10" s="1"/>
  <c r="DC211" i="10" s="1"/>
  <c r="DC212" i="10" s="1"/>
  <c r="DC213" i="10" s="1"/>
  <c r="DC214" i="10" s="1"/>
  <c r="DC215" i="10" s="1"/>
  <c r="DC216" i="10" s="1"/>
  <c r="DC217" i="10" s="1"/>
  <c r="DC218" i="10" s="1"/>
  <c r="DC219" i="10" s="1"/>
  <c r="DC220" i="10" s="1"/>
  <c r="DC221" i="10" s="1"/>
  <c r="DC222" i="10" s="1"/>
  <c r="DC223" i="10" s="1"/>
  <c r="DC224" i="10" s="1"/>
  <c r="DC225" i="10" s="1"/>
  <c r="DC226" i="10" s="1"/>
  <c r="DC227" i="10" s="1"/>
  <c r="DC228" i="10" s="1"/>
  <c r="DC229" i="10" s="1"/>
  <c r="DC230" i="10" s="1"/>
  <c r="DC231" i="10" s="1"/>
  <c r="DC232" i="10" s="1"/>
  <c r="DC233" i="10" s="1"/>
  <c r="DC234" i="10" s="1"/>
  <c r="DC235" i="10" s="1"/>
  <c r="DC236" i="10" s="1"/>
  <c r="DC237" i="10" s="1"/>
  <c r="DC238" i="10" s="1"/>
  <c r="DC239" i="10" s="1"/>
  <c r="DC240" i="10" s="1"/>
  <c r="DC241" i="10" s="1"/>
  <c r="DC242" i="10" s="1"/>
  <c r="DC243" i="10" s="1"/>
  <c r="DC244" i="10" s="1"/>
  <c r="DC245" i="10" s="1"/>
  <c r="DC246" i="10" s="1"/>
  <c r="DC247" i="10" s="1"/>
  <c r="DC248" i="10" s="1"/>
  <c r="DC249" i="10" s="1"/>
  <c r="DC250" i="10" s="1"/>
  <c r="DC251" i="10" s="1"/>
  <c r="DC252" i="10" s="1"/>
  <c r="DC253" i="10" s="1"/>
  <c r="DC254" i="10" s="1"/>
  <c r="DC255" i="10" s="1"/>
  <c r="DC256" i="10" s="1"/>
  <c r="DC257" i="10" s="1"/>
  <c r="DC258" i="10" s="1"/>
  <c r="DC259" i="10" s="1"/>
  <c r="DC260" i="10" s="1"/>
  <c r="DC261" i="10" s="1"/>
  <c r="DC262" i="10" s="1"/>
  <c r="DC263" i="10" s="1"/>
  <c r="DC264" i="10" s="1"/>
  <c r="DC265" i="10" s="1"/>
  <c r="DC266" i="10" s="1"/>
  <c r="DC267" i="10" s="1"/>
  <c r="DC268" i="10" s="1"/>
  <c r="DC269" i="10" s="1"/>
  <c r="DC270" i="10" s="1"/>
  <c r="DC271" i="10" s="1"/>
  <c r="DC272" i="10" s="1"/>
  <c r="DC273" i="10" s="1"/>
  <c r="DC274" i="10" s="1"/>
  <c r="DC275" i="10" s="1"/>
  <c r="DC276" i="10" s="1"/>
  <c r="DC277" i="10" s="1"/>
  <c r="DC278" i="10" s="1"/>
  <c r="DC279" i="10" s="1"/>
  <c r="DC280" i="10" s="1"/>
  <c r="DC281" i="10" s="1"/>
  <c r="DC282" i="10" s="1"/>
  <c r="DC283" i="10" s="1"/>
  <c r="DC284" i="10" s="1"/>
  <c r="DC285" i="10" s="1"/>
  <c r="DC286" i="10" s="1"/>
  <c r="DC287" i="10" s="1"/>
  <c r="DC288" i="10" s="1"/>
  <c r="DC289" i="10" s="1"/>
  <c r="DC290" i="10" s="1"/>
  <c r="DC291" i="10" s="1"/>
  <c r="DC292" i="10" s="1"/>
  <c r="DC293" i="10" s="1"/>
  <c r="DC294" i="10" s="1"/>
  <c r="DC295" i="10" s="1"/>
  <c r="DC296" i="10" s="1"/>
  <c r="DC297" i="10" s="1"/>
  <c r="DC298" i="10" s="1"/>
  <c r="DC299" i="10" s="1"/>
  <c r="DC300" i="10" s="1"/>
  <c r="DC301" i="10" s="1"/>
  <c r="DC302" i="10" s="1"/>
  <c r="DC303" i="10" s="1"/>
  <c r="DC304" i="10" s="1"/>
  <c r="DC305" i="10" s="1"/>
  <c r="DC306" i="10" s="1"/>
  <c r="DC307" i="10" s="1"/>
  <c r="DC308" i="10" s="1"/>
  <c r="DC309" i="10" s="1"/>
  <c r="DC310" i="10" s="1"/>
  <c r="DC311" i="10" s="1"/>
  <c r="DC312" i="10" s="1"/>
  <c r="DC313" i="10" s="1"/>
  <c r="DC314" i="10" s="1"/>
  <c r="DC315" i="10" s="1"/>
  <c r="DC316" i="10" s="1"/>
  <c r="DC317" i="10" s="1"/>
  <c r="DC318" i="10" s="1"/>
  <c r="DC319" i="10" s="1"/>
  <c r="DC320" i="10" s="1"/>
  <c r="DC321" i="10" s="1"/>
  <c r="DC322" i="10" s="1"/>
  <c r="DC323" i="10" s="1"/>
  <c r="DC324" i="10" s="1"/>
  <c r="DC325" i="10" s="1"/>
  <c r="DC326" i="10" s="1"/>
  <c r="DC327" i="10" s="1"/>
  <c r="DC328" i="10" s="1"/>
  <c r="DC329" i="10" s="1"/>
  <c r="DC330" i="10" s="1"/>
  <c r="DC331" i="10" s="1"/>
  <c r="DC332" i="10" s="1"/>
  <c r="DC333" i="10" s="1"/>
  <c r="DC334" i="10" s="1"/>
  <c r="DC335" i="10" s="1"/>
  <c r="DC336" i="10" s="1"/>
  <c r="DC337" i="10" s="1"/>
  <c r="DC338" i="10" s="1"/>
  <c r="DC339" i="10" s="1"/>
  <c r="DC340" i="10" s="1"/>
  <c r="DC341" i="10" s="1"/>
  <c r="DC342" i="10" s="1"/>
  <c r="DC343" i="10" s="1"/>
  <c r="DC344" i="10" s="1"/>
  <c r="DC345" i="10" s="1"/>
  <c r="DC346" i="10" s="1"/>
  <c r="DC347" i="10" s="1"/>
  <c r="DC348" i="10" s="1"/>
  <c r="DC5" i="10"/>
  <c r="DA6" i="10"/>
  <c r="DA7" i="10"/>
  <c r="DA8" i="10" s="1"/>
  <c r="DA9" i="10" s="1"/>
  <c r="DA10" i="10" s="1"/>
  <c r="DA11" i="10" s="1"/>
  <c r="DA12" i="10" s="1"/>
  <c r="DA13" i="10" s="1"/>
  <c r="DA14" i="10" s="1"/>
  <c r="DA15" i="10" s="1"/>
  <c r="DA16" i="10" s="1"/>
  <c r="DA17" i="10" s="1"/>
  <c r="DA18" i="10" s="1"/>
  <c r="DA19" i="10" s="1"/>
  <c r="DA20" i="10" s="1"/>
  <c r="DA21" i="10" s="1"/>
  <c r="DA22" i="10" s="1"/>
  <c r="DA23" i="10" s="1"/>
  <c r="DA24" i="10" s="1"/>
  <c r="DA25" i="10" s="1"/>
  <c r="DA26" i="10" s="1"/>
  <c r="DA27" i="10" s="1"/>
  <c r="DA28" i="10" s="1"/>
  <c r="DA29" i="10" s="1"/>
  <c r="DA30" i="10" s="1"/>
  <c r="DA31" i="10" s="1"/>
  <c r="DA32" i="10" s="1"/>
  <c r="DA33" i="10" s="1"/>
  <c r="DA34" i="10" s="1"/>
  <c r="DA35" i="10" s="1"/>
  <c r="DA36" i="10" s="1"/>
  <c r="DA37" i="10" s="1"/>
  <c r="DA38" i="10" s="1"/>
  <c r="DA39" i="10" s="1"/>
  <c r="DA40" i="10" s="1"/>
  <c r="DA41" i="10" s="1"/>
  <c r="DA42" i="10" s="1"/>
  <c r="DA43" i="10" s="1"/>
  <c r="DA44" i="10" s="1"/>
  <c r="DA45" i="10" s="1"/>
  <c r="DA46" i="10" s="1"/>
  <c r="DA47" i="10" s="1"/>
  <c r="DA48" i="10" s="1"/>
  <c r="DA49" i="10" s="1"/>
  <c r="DA50" i="10" s="1"/>
  <c r="DA51" i="10" s="1"/>
  <c r="DA52" i="10" s="1"/>
  <c r="DA53" i="10" s="1"/>
  <c r="DA54" i="10" s="1"/>
  <c r="DA55" i="10" s="1"/>
  <c r="DA56" i="10" s="1"/>
  <c r="DA57" i="10" s="1"/>
  <c r="DA58" i="10" s="1"/>
  <c r="DA59" i="10" s="1"/>
  <c r="DA60" i="10" s="1"/>
  <c r="DA61" i="10" s="1"/>
  <c r="DA62" i="10" s="1"/>
  <c r="DA63" i="10" s="1"/>
  <c r="DA64" i="10" s="1"/>
  <c r="DA65" i="10" s="1"/>
  <c r="DA66" i="10" s="1"/>
  <c r="DA67" i="10" s="1"/>
  <c r="DA68" i="10" s="1"/>
  <c r="DA69" i="10" s="1"/>
  <c r="DA70" i="10" s="1"/>
  <c r="DA71" i="10" s="1"/>
  <c r="DA72" i="10" s="1"/>
  <c r="DA73" i="10" s="1"/>
  <c r="DA74" i="10" s="1"/>
  <c r="DA75" i="10" s="1"/>
  <c r="DA76" i="10" s="1"/>
  <c r="DA77" i="10" s="1"/>
  <c r="DA78" i="10" s="1"/>
  <c r="DA79" i="10" s="1"/>
  <c r="DA80" i="10" s="1"/>
  <c r="DA81" i="10" s="1"/>
  <c r="DA82" i="10" s="1"/>
  <c r="DA83" i="10" s="1"/>
  <c r="DA84" i="10" s="1"/>
  <c r="DA85" i="10" s="1"/>
  <c r="DA86" i="10" s="1"/>
  <c r="DA87" i="10" s="1"/>
  <c r="DA88" i="10" s="1"/>
  <c r="DA89" i="10" s="1"/>
  <c r="DA90" i="10" s="1"/>
  <c r="DA91" i="10" s="1"/>
  <c r="DA92" i="10" s="1"/>
  <c r="DA93" i="10" s="1"/>
  <c r="DA94" i="10" s="1"/>
  <c r="DA95" i="10" s="1"/>
  <c r="DA96" i="10" s="1"/>
  <c r="DA97" i="10" s="1"/>
  <c r="DA98" i="10" s="1"/>
  <c r="DA99" i="10" s="1"/>
  <c r="DA100" i="10" s="1"/>
  <c r="DA101" i="10" s="1"/>
  <c r="DA102" i="10" s="1"/>
  <c r="DA103" i="10" s="1"/>
  <c r="DA104" i="10" s="1"/>
  <c r="DA105" i="10" s="1"/>
  <c r="DA106" i="10" s="1"/>
  <c r="DA107" i="10" s="1"/>
  <c r="DA108" i="10" s="1"/>
  <c r="DA109" i="10" s="1"/>
  <c r="DA110" i="10" s="1"/>
  <c r="DA111" i="10" s="1"/>
  <c r="DA112" i="10" s="1"/>
  <c r="DA113" i="10" s="1"/>
  <c r="DA114" i="10" s="1"/>
  <c r="DA115" i="10" s="1"/>
  <c r="DA116" i="10" s="1"/>
  <c r="DA117" i="10" s="1"/>
  <c r="DA118" i="10" s="1"/>
  <c r="DA119" i="10" s="1"/>
  <c r="DA120" i="10" s="1"/>
  <c r="DA121" i="10" s="1"/>
  <c r="DA122" i="10" s="1"/>
  <c r="DA123" i="10" s="1"/>
  <c r="DA124" i="10" s="1"/>
  <c r="DA125" i="10" s="1"/>
  <c r="DA126" i="10" s="1"/>
  <c r="DA127" i="10" s="1"/>
  <c r="DA128" i="10" s="1"/>
  <c r="DA129" i="10" s="1"/>
  <c r="DA130" i="10" s="1"/>
  <c r="DA131" i="10" s="1"/>
  <c r="DA132" i="10" s="1"/>
  <c r="DA133" i="10" s="1"/>
  <c r="DA134" i="10" s="1"/>
  <c r="DA135" i="10" s="1"/>
  <c r="DA136" i="10" s="1"/>
  <c r="DA137" i="10" s="1"/>
  <c r="DA138" i="10" s="1"/>
  <c r="DA139" i="10" s="1"/>
  <c r="DA140" i="10" s="1"/>
  <c r="DA141" i="10" s="1"/>
  <c r="DA142" i="10" s="1"/>
  <c r="DA143" i="10" s="1"/>
  <c r="DA144" i="10" s="1"/>
  <c r="DA145" i="10" s="1"/>
  <c r="DA146" i="10" s="1"/>
  <c r="DA147" i="10" s="1"/>
  <c r="DA148" i="10" s="1"/>
  <c r="DA149" i="10" s="1"/>
  <c r="DA150" i="10" s="1"/>
  <c r="DA151" i="10" s="1"/>
  <c r="DA152" i="10" s="1"/>
  <c r="DA153" i="10" s="1"/>
  <c r="DA154" i="10" s="1"/>
  <c r="DA155" i="10" s="1"/>
  <c r="DA156" i="10" s="1"/>
  <c r="DA157" i="10" s="1"/>
  <c r="DA158" i="10" s="1"/>
  <c r="DA159" i="10" s="1"/>
  <c r="DA160" i="10" s="1"/>
  <c r="DA161" i="10" s="1"/>
  <c r="DA162" i="10" s="1"/>
  <c r="DA163" i="10" s="1"/>
  <c r="DA164" i="10" s="1"/>
  <c r="DA165" i="10" s="1"/>
  <c r="DA166" i="10" s="1"/>
  <c r="DA167" i="10" s="1"/>
  <c r="DA168" i="10" s="1"/>
  <c r="DA169" i="10" s="1"/>
  <c r="DA170" i="10" s="1"/>
  <c r="DA171" i="10" s="1"/>
  <c r="DA172" i="10" s="1"/>
  <c r="DA173" i="10" s="1"/>
  <c r="DA174" i="10" s="1"/>
  <c r="DA175" i="10" s="1"/>
  <c r="DA176" i="10" s="1"/>
  <c r="DA177" i="10" s="1"/>
  <c r="DA178" i="10" s="1"/>
  <c r="DA179" i="10" s="1"/>
  <c r="DA180" i="10" s="1"/>
  <c r="DA181" i="10" s="1"/>
  <c r="DA182" i="10" s="1"/>
  <c r="DA183" i="10" s="1"/>
  <c r="DA184" i="10" s="1"/>
  <c r="DA185" i="10" s="1"/>
  <c r="DA186" i="10" s="1"/>
  <c r="DA187" i="10" s="1"/>
  <c r="DA188" i="10" s="1"/>
  <c r="DA189" i="10" s="1"/>
  <c r="DA190" i="10" s="1"/>
  <c r="DA191" i="10" s="1"/>
  <c r="DA192" i="10" s="1"/>
  <c r="DA193" i="10" s="1"/>
  <c r="DA194" i="10" s="1"/>
  <c r="DA195" i="10" s="1"/>
  <c r="DA196" i="10" s="1"/>
  <c r="DA197" i="10" s="1"/>
  <c r="DA198" i="10" s="1"/>
  <c r="DA199" i="10" s="1"/>
  <c r="DA200" i="10" s="1"/>
  <c r="DA201" i="10" s="1"/>
  <c r="DA202" i="10" s="1"/>
  <c r="DA203" i="10" s="1"/>
  <c r="DA204" i="10" s="1"/>
  <c r="DA205" i="10" s="1"/>
  <c r="DA206" i="10" s="1"/>
  <c r="DA207" i="10" s="1"/>
  <c r="DA208" i="10" s="1"/>
  <c r="DA209" i="10" s="1"/>
  <c r="DA210" i="10" s="1"/>
  <c r="DA211" i="10" s="1"/>
  <c r="DA212" i="10" s="1"/>
  <c r="DA213" i="10" s="1"/>
  <c r="DA214" i="10" s="1"/>
  <c r="DA215" i="10" s="1"/>
  <c r="DA216" i="10" s="1"/>
  <c r="DA217" i="10" s="1"/>
  <c r="DA218" i="10" s="1"/>
  <c r="DA219" i="10" s="1"/>
  <c r="DA220" i="10" s="1"/>
  <c r="DA221" i="10" s="1"/>
  <c r="DA222" i="10" s="1"/>
  <c r="DA223" i="10" s="1"/>
  <c r="DA224" i="10" s="1"/>
  <c r="DA225" i="10" s="1"/>
  <c r="DA226" i="10" s="1"/>
  <c r="DA227" i="10" s="1"/>
  <c r="DA228" i="10" s="1"/>
  <c r="DA229" i="10" s="1"/>
  <c r="DA230" i="10" s="1"/>
  <c r="DA231" i="10" s="1"/>
  <c r="DA232" i="10" s="1"/>
  <c r="DA233" i="10" s="1"/>
  <c r="DA234" i="10" s="1"/>
  <c r="DA235" i="10" s="1"/>
  <c r="DA236" i="10" s="1"/>
  <c r="DA237" i="10" s="1"/>
  <c r="DA238" i="10" s="1"/>
  <c r="DA239" i="10" s="1"/>
  <c r="DA240" i="10" s="1"/>
  <c r="DA241" i="10" s="1"/>
  <c r="DA242" i="10" s="1"/>
  <c r="DA243" i="10" s="1"/>
  <c r="DA244" i="10" s="1"/>
  <c r="DA245" i="10" s="1"/>
  <c r="DA246" i="10" s="1"/>
  <c r="DA247" i="10" s="1"/>
  <c r="DA248" i="10" s="1"/>
  <c r="DA249" i="10" s="1"/>
  <c r="DA250" i="10" s="1"/>
  <c r="DA251" i="10" s="1"/>
  <c r="DA252" i="10" s="1"/>
  <c r="DA253" i="10" s="1"/>
  <c r="DA254" i="10" s="1"/>
  <c r="DA255" i="10" s="1"/>
  <c r="DA256" i="10" s="1"/>
  <c r="DA257" i="10" s="1"/>
  <c r="DA258" i="10" s="1"/>
  <c r="DA259" i="10" s="1"/>
  <c r="DA260" i="10" s="1"/>
  <c r="DA261" i="10" s="1"/>
  <c r="DA262" i="10" s="1"/>
  <c r="DA263" i="10" s="1"/>
  <c r="DA264" i="10" s="1"/>
  <c r="DA265" i="10" s="1"/>
  <c r="DA266" i="10" s="1"/>
  <c r="DA267" i="10" s="1"/>
  <c r="DA268" i="10" s="1"/>
  <c r="DA269" i="10" s="1"/>
  <c r="DA270" i="10" s="1"/>
  <c r="DA271" i="10" s="1"/>
  <c r="DA272" i="10" s="1"/>
  <c r="DA273" i="10" s="1"/>
  <c r="DA274" i="10" s="1"/>
  <c r="DA275" i="10" s="1"/>
  <c r="DA276" i="10" s="1"/>
  <c r="DA277" i="10" s="1"/>
  <c r="DA278" i="10" s="1"/>
  <c r="DA279" i="10" s="1"/>
  <c r="DA280" i="10" s="1"/>
  <c r="DA281" i="10" s="1"/>
  <c r="DA282" i="10" s="1"/>
  <c r="DA283" i="10" s="1"/>
  <c r="DA284" i="10" s="1"/>
  <c r="DA285" i="10" s="1"/>
  <c r="DA286" i="10" s="1"/>
  <c r="DA287" i="10" s="1"/>
  <c r="DA288" i="10" s="1"/>
  <c r="DA289" i="10" s="1"/>
  <c r="DA290" i="10" s="1"/>
  <c r="DA291" i="10" s="1"/>
  <c r="DA292" i="10" s="1"/>
  <c r="DA293" i="10" s="1"/>
  <c r="DA294" i="10" s="1"/>
  <c r="DA295" i="10" s="1"/>
  <c r="DA296" i="10" s="1"/>
  <c r="DA297" i="10" s="1"/>
  <c r="DA298" i="10" s="1"/>
  <c r="DA299" i="10" s="1"/>
  <c r="DA300" i="10" s="1"/>
  <c r="DA301" i="10" s="1"/>
  <c r="DA302" i="10" s="1"/>
  <c r="DA303" i="10" s="1"/>
  <c r="DA304" i="10" s="1"/>
  <c r="DA305" i="10" s="1"/>
  <c r="DA306" i="10" s="1"/>
  <c r="DA307" i="10" s="1"/>
  <c r="DA308" i="10" s="1"/>
  <c r="DA309" i="10" s="1"/>
  <c r="DA310" i="10" s="1"/>
  <c r="DA311" i="10" s="1"/>
  <c r="DA312" i="10" s="1"/>
  <c r="DA313" i="10" s="1"/>
  <c r="DA314" i="10" s="1"/>
  <c r="DA315" i="10" s="1"/>
  <c r="DA316" i="10" s="1"/>
  <c r="DA317" i="10" s="1"/>
  <c r="DA318" i="10" s="1"/>
  <c r="DA319" i="10" s="1"/>
  <c r="DA320" i="10" s="1"/>
  <c r="DA321" i="10" s="1"/>
  <c r="DA322" i="10" s="1"/>
  <c r="DA323" i="10" s="1"/>
  <c r="DA324" i="10" s="1"/>
  <c r="DA325" i="10" s="1"/>
  <c r="DA326" i="10" s="1"/>
  <c r="DA327" i="10" s="1"/>
  <c r="DA328" i="10" s="1"/>
  <c r="DA329" i="10" s="1"/>
  <c r="DA330" i="10" s="1"/>
  <c r="DA331" i="10" s="1"/>
  <c r="DA332" i="10" s="1"/>
  <c r="DA333" i="10" s="1"/>
  <c r="DA334" i="10" s="1"/>
  <c r="DA335" i="10" s="1"/>
  <c r="DA336" i="10" s="1"/>
  <c r="DA337" i="10" s="1"/>
  <c r="DA338" i="10" s="1"/>
  <c r="DA339" i="10" s="1"/>
  <c r="DA340" i="10" s="1"/>
  <c r="DA341" i="10" s="1"/>
  <c r="DA342" i="10" s="1"/>
  <c r="DA343" i="10" s="1"/>
  <c r="DA344" i="10" s="1"/>
  <c r="DA345" i="10" s="1"/>
  <c r="DA346" i="10" s="1"/>
  <c r="DA347" i="10" s="1"/>
  <c r="DA348" i="10" s="1"/>
  <c r="DA349" i="10" s="1"/>
  <c r="DA350" i="10" s="1"/>
  <c r="DA351" i="10" s="1"/>
  <c r="DA352" i="10" s="1"/>
  <c r="DA353" i="10" s="1"/>
  <c r="DA354" i="10" s="1"/>
  <c r="DA355" i="10" s="1"/>
  <c r="DA356" i="10" s="1"/>
  <c r="DA357" i="10" s="1"/>
  <c r="DA358" i="10" s="1"/>
  <c r="DA359" i="10" s="1"/>
  <c r="DA360" i="10" s="1"/>
  <c r="DA361" i="10" s="1"/>
  <c r="DA362" i="10" s="1"/>
  <c r="DA363" i="10" s="1"/>
  <c r="DA364" i="10" s="1"/>
  <c r="DA365" i="10" s="1"/>
  <c r="DA366" i="10" s="1"/>
  <c r="DA367" i="10" s="1"/>
  <c r="DA368" i="10" s="1"/>
  <c r="DA369" i="10" s="1"/>
  <c r="DA370" i="10" s="1"/>
  <c r="DA371" i="10" s="1"/>
  <c r="DA372" i="10" s="1"/>
  <c r="DA373" i="10" s="1"/>
  <c r="DA374" i="10" s="1"/>
  <c r="DA375" i="10" s="1"/>
  <c r="DA376" i="10" s="1"/>
  <c r="DA377" i="10" s="1"/>
  <c r="DA378" i="10" s="1"/>
  <c r="DA379" i="10" s="1"/>
  <c r="DA380" i="10" s="1"/>
  <c r="DA381" i="10" s="1"/>
  <c r="DA382" i="10" s="1"/>
  <c r="DA383" i="10" s="1"/>
  <c r="DA384" i="10" s="1"/>
  <c r="DA385" i="10" s="1"/>
  <c r="DA386" i="10" s="1"/>
  <c r="DA387" i="10" s="1"/>
  <c r="DA388" i="10" s="1"/>
  <c r="DA389" i="10" s="1"/>
  <c r="DA390" i="10" s="1"/>
  <c r="DA391" i="10" s="1"/>
  <c r="DA392" i="10" s="1"/>
  <c r="DA393" i="10" s="1"/>
  <c r="DA394" i="10" s="1"/>
  <c r="DA395" i="10" s="1"/>
  <c r="DA396" i="10" s="1"/>
  <c r="DA397" i="10" s="1"/>
  <c r="DA398" i="10" s="1"/>
  <c r="DA399" i="10" s="1"/>
  <c r="DA400" i="10" s="1"/>
  <c r="DA401" i="10" s="1"/>
  <c r="DA402" i="10" s="1"/>
  <c r="DA403" i="10" s="1"/>
  <c r="DA404" i="10" s="1"/>
  <c r="DA405" i="10" s="1"/>
  <c r="DA406" i="10" s="1"/>
  <c r="DA407" i="10" s="1"/>
  <c r="DA408" i="10" s="1"/>
  <c r="DA409" i="10" s="1"/>
  <c r="DA410" i="10" s="1"/>
  <c r="DA411" i="10" s="1"/>
  <c r="DA412" i="10" s="1"/>
  <c r="DA413" i="10" s="1"/>
  <c r="DA414" i="10" s="1"/>
  <c r="DA415" i="10" s="1"/>
  <c r="DA416" i="10" s="1"/>
  <c r="DA417" i="10" s="1"/>
  <c r="DA418" i="10" s="1"/>
  <c r="DA419" i="10" s="1"/>
  <c r="DA420" i="10" s="1"/>
  <c r="DA421" i="10" s="1"/>
  <c r="DA422" i="10" s="1"/>
  <c r="DA423" i="10" s="1"/>
  <c r="DA424" i="10" s="1"/>
  <c r="DA425" i="10" s="1"/>
  <c r="DA426" i="10" s="1"/>
  <c r="DA427" i="10" s="1"/>
  <c r="DA428" i="10" s="1"/>
  <c r="DA429" i="10" s="1"/>
  <c r="DA430" i="10" s="1"/>
  <c r="DA431" i="10" s="1"/>
  <c r="DA432" i="10" s="1"/>
  <c r="DA433" i="10" s="1"/>
  <c r="DA434" i="10" s="1"/>
  <c r="DA435" i="10" s="1"/>
  <c r="DA436" i="10" s="1"/>
  <c r="DA437" i="10" s="1"/>
  <c r="DA438" i="10" s="1"/>
  <c r="DA439" i="10" s="1"/>
  <c r="DA440" i="10" s="1"/>
  <c r="DA441" i="10" s="1"/>
  <c r="DA442" i="10" s="1"/>
  <c r="DA443" i="10" s="1"/>
  <c r="DA444" i="10" s="1"/>
  <c r="DA445" i="10" s="1"/>
  <c r="DA446" i="10" s="1"/>
  <c r="DA447" i="10" s="1"/>
  <c r="DA448" i="10" s="1"/>
  <c r="DA449" i="10" s="1"/>
  <c r="DA450" i="10" s="1"/>
  <c r="DA451" i="10" s="1"/>
  <c r="DA452" i="10" s="1"/>
  <c r="DA453" i="10" s="1"/>
  <c r="DA454" i="10" s="1"/>
  <c r="DA455" i="10" s="1"/>
  <c r="DA456" i="10" s="1"/>
  <c r="DA457" i="10" s="1"/>
  <c r="DA458" i="10" s="1"/>
  <c r="DA459" i="10" s="1"/>
  <c r="DA460" i="10" s="1"/>
  <c r="DA461" i="10" s="1"/>
  <c r="DA462" i="10" s="1"/>
  <c r="DA463" i="10" s="1"/>
  <c r="DA464" i="10" s="1"/>
  <c r="DA465" i="10" s="1"/>
  <c r="DA466" i="10" s="1"/>
  <c r="DA467" i="10" s="1"/>
  <c r="DA468" i="10" s="1"/>
  <c r="DA469" i="10" s="1"/>
  <c r="DA470" i="10" s="1"/>
  <c r="DA471" i="10" s="1"/>
  <c r="DA472" i="10" s="1"/>
  <c r="DA473" i="10" s="1"/>
  <c r="DA474" i="10" s="1"/>
  <c r="DA475" i="10" s="1"/>
  <c r="DA476" i="10" s="1"/>
  <c r="DA477" i="10" s="1"/>
  <c r="DA478" i="10" s="1"/>
  <c r="DA479" i="10" s="1"/>
  <c r="DA480" i="10" s="1"/>
  <c r="DA481" i="10" s="1"/>
  <c r="DA482" i="10" s="1"/>
  <c r="DA483" i="10" s="1"/>
  <c r="DA484" i="10" s="1"/>
  <c r="DA485" i="10" s="1"/>
  <c r="DA486" i="10" s="1"/>
  <c r="DA487" i="10" s="1"/>
  <c r="DA488" i="10" s="1"/>
  <c r="DA489" i="10" s="1"/>
  <c r="DA490" i="10" s="1"/>
  <c r="DA491" i="10" s="1"/>
  <c r="DA492" i="10" s="1"/>
  <c r="DA493" i="10" s="1"/>
  <c r="DA494" i="10" s="1"/>
  <c r="DA495" i="10" s="1"/>
  <c r="DA496" i="10" s="1"/>
  <c r="DA497" i="10" s="1"/>
  <c r="DA498" i="10" s="1"/>
  <c r="DA499" i="10" s="1"/>
  <c r="DA500" i="10" s="1"/>
  <c r="DA501" i="10" s="1"/>
  <c r="DA502" i="10" s="1"/>
  <c r="DA503" i="10" s="1"/>
  <c r="DA504" i="10" s="1"/>
  <c r="DA505" i="10" s="1"/>
  <c r="DA506" i="10" s="1"/>
  <c r="DA507" i="10" s="1"/>
  <c r="DA508" i="10" s="1"/>
  <c r="DA509" i="10" s="1"/>
  <c r="DA510" i="10" s="1"/>
  <c r="DA511" i="10" s="1"/>
  <c r="DA512" i="10" s="1"/>
  <c r="DA513" i="10" s="1"/>
  <c r="DA514" i="10" s="1"/>
  <c r="DA515" i="10" s="1"/>
  <c r="DA516" i="10" s="1"/>
  <c r="DA517" i="10" s="1"/>
  <c r="DA518" i="10" s="1"/>
  <c r="DA519" i="10" s="1"/>
  <c r="DA520" i="10" s="1"/>
  <c r="DA521" i="10" s="1"/>
  <c r="DA522" i="10" s="1"/>
  <c r="DA523" i="10" s="1"/>
  <c r="DA524" i="10" s="1"/>
  <c r="DA525" i="10" s="1"/>
  <c r="DA526" i="10" s="1"/>
  <c r="DA527" i="10" s="1"/>
  <c r="DA528" i="10" s="1"/>
  <c r="DA529" i="10" s="1"/>
  <c r="DA530" i="10" s="1"/>
  <c r="DA531" i="10" s="1"/>
  <c r="DA532" i="10" s="1"/>
  <c r="DA533" i="10" s="1"/>
  <c r="DA534" i="10" s="1"/>
  <c r="DA535" i="10" s="1"/>
  <c r="DA536" i="10" s="1"/>
  <c r="DA537" i="10" s="1"/>
  <c r="DA538" i="10" s="1"/>
  <c r="DA539" i="10" s="1"/>
  <c r="DA540" i="10" s="1"/>
  <c r="DA541" i="10" s="1"/>
  <c r="DA542" i="10" s="1"/>
  <c r="DA543" i="10" s="1"/>
  <c r="DA544" i="10" s="1"/>
  <c r="DA545" i="10" s="1"/>
  <c r="DA546" i="10" s="1"/>
  <c r="DA547" i="10" s="1"/>
  <c r="DA548" i="10" s="1"/>
  <c r="DA549" i="10" s="1"/>
  <c r="DA550" i="10" s="1"/>
  <c r="DA551" i="10" s="1"/>
  <c r="DA552" i="10" s="1"/>
  <c r="DA553" i="10" s="1"/>
  <c r="DA554" i="10" s="1"/>
  <c r="DA555" i="10" s="1"/>
  <c r="DA5" i="10"/>
  <c r="CY234" i="10"/>
  <c r="CY6" i="10"/>
  <c r="CY7" i="10"/>
  <c r="CY8" i="10" s="1"/>
  <c r="CY9" i="10" s="1"/>
  <c r="CY10" i="10" s="1"/>
  <c r="CY11" i="10" s="1"/>
  <c r="CY12" i="10" s="1"/>
  <c r="CY13" i="10" s="1"/>
  <c r="CY14" i="10" s="1"/>
  <c r="CY15" i="10" s="1"/>
  <c r="CY16" i="10" s="1"/>
  <c r="CY17" i="10" s="1"/>
  <c r="CY18" i="10" s="1"/>
  <c r="CY19" i="10" s="1"/>
  <c r="CY20" i="10" s="1"/>
  <c r="CY21" i="10" s="1"/>
  <c r="CY22" i="10" s="1"/>
  <c r="CY23" i="10" s="1"/>
  <c r="CY24" i="10" s="1"/>
  <c r="CY25" i="10" s="1"/>
  <c r="CY26" i="10" s="1"/>
  <c r="CY27" i="10" s="1"/>
  <c r="CY28" i="10" s="1"/>
  <c r="CY29" i="10" s="1"/>
  <c r="CY30" i="10" s="1"/>
  <c r="CY31" i="10" s="1"/>
  <c r="CY32" i="10" s="1"/>
  <c r="CY33" i="10" s="1"/>
  <c r="CY34" i="10" s="1"/>
  <c r="CY35" i="10" s="1"/>
  <c r="CY36" i="10" s="1"/>
  <c r="CY37" i="10" s="1"/>
  <c r="CY38" i="10" s="1"/>
  <c r="CY39" i="10" s="1"/>
  <c r="CY40" i="10" s="1"/>
  <c r="CY41" i="10" s="1"/>
  <c r="CY42" i="10" s="1"/>
  <c r="CY43" i="10" s="1"/>
  <c r="CY44" i="10" s="1"/>
  <c r="CY45" i="10" s="1"/>
  <c r="CY46" i="10" s="1"/>
  <c r="CY47" i="10" s="1"/>
  <c r="CY48" i="10" s="1"/>
  <c r="CY49" i="10" s="1"/>
  <c r="CY50" i="10" s="1"/>
  <c r="CY51" i="10" s="1"/>
  <c r="CY52" i="10" s="1"/>
  <c r="CY53" i="10" s="1"/>
  <c r="CY54" i="10" s="1"/>
  <c r="CY55" i="10" s="1"/>
  <c r="CY56" i="10" s="1"/>
  <c r="CY57" i="10" s="1"/>
  <c r="CY58" i="10" s="1"/>
  <c r="CY59" i="10" s="1"/>
  <c r="CY60" i="10" s="1"/>
  <c r="CY61" i="10" s="1"/>
  <c r="CY62" i="10" s="1"/>
  <c r="CY63" i="10" s="1"/>
  <c r="CY64" i="10" s="1"/>
  <c r="CY65" i="10" s="1"/>
  <c r="CY66" i="10" s="1"/>
  <c r="CY67" i="10" s="1"/>
  <c r="CY68" i="10" s="1"/>
  <c r="CY69" i="10" s="1"/>
  <c r="CY70" i="10" s="1"/>
  <c r="CY71" i="10" s="1"/>
  <c r="CY72" i="10" s="1"/>
  <c r="CY73" i="10" s="1"/>
  <c r="CY74" i="10" s="1"/>
  <c r="CY75" i="10" s="1"/>
  <c r="CY76" i="10" s="1"/>
  <c r="CY77" i="10" s="1"/>
  <c r="CY78" i="10" s="1"/>
  <c r="CY79" i="10" s="1"/>
  <c r="CY80" i="10" s="1"/>
  <c r="CY81" i="10" s="1"/>
  <c r="CY82" i="10" s="1"/>
  <c r="CY83" i="10" s="1"/>
  <c r="CY84" i="10" s="1"/>
  <c r="CY85" i="10" s="1"/>
  <c r="CY86" i="10" s="1"/>
  <c r="CY87" i="10" s="1"/>
  <c r="CY88" i="10" s="1"/>
  <c r="CY89" i="10" s="1"/>
  <c r="CY90" i="10" s="1"/>
  <c r="CY91" i="10" s="1"/>
  <c r="CY92" i="10" s="1"/>
  <c r="CY93" i="10" s="1"/>
  <c r="CY94" i="10" s="1"/>
  <c r="CY95" i="10" s="1"/>
  <c r="CY96" i="10" s="1"/>
  <c r="CY97" i="10" s="1"/>
  <c r="CY98" i="10" s="1"/>
  <c r="CY99" i="10" s="1"/>
  <c r="CY100" i="10" s="1"/>
  <c r="CY101" i="10" s="1"/>
  <c r="CY102" i="10" s="1"/>
  <c r="CY103" i="10" s="1"/>
  <c r="CY104" i="10" s="1"/>
  <c r="CY105" i="10" s="1"/>
  <c r="CY106" i="10" s="1"/>
  <c r="CY107" i="10" s="1"/>
  <c r="CY108" i="10" s="1"/>
  <c r="CY109" i="10" s="1"/>
  <c r="CY110" i="10" s="1"/>
  <c r="CY111" i="10" s="1"/>
  <c r="CY112" i="10" s="1"/>
  <c r="CY113" i="10" s="1"/>
  <c r="CY114" i="10" s="1"/>
  <c r="CY115" i="10" s="1"/>
  <c r="CY116" i="10" s="1"/>
  <c r="CY117" i="10" s="1"/>
  <c r="CY118" i="10" s="1"/>
  <c r="CY119" i="10" s="1"/>
  <c r="CY120" i="10" s="1"/>
  <c r="CY121" i="10" s="1"/>
  <c r="CY122" i="10" s="1"/>
  <c r="CY123" i="10" s="1"/>
  <c r="CY124" i="10" s="1"/>
  <c r="CY125" i="10" s="1"/>
  <c r="CY126" i="10" s="1"/>
  <c r="CY127" i="10" s="1"/>
  <c r="CY128" i="10" s="1"/>
  <c r="CY129" i="10" s="1"/>
  <c r="CY130" i="10" s="1"/>
  <c r="CY131" i="10" s="1"/>
  <c r="CY132" i="10" s="1"/>
  <c r="CY133" i="10" s="1"/>
  <c r="CY134" i="10" s="1"/>
  <c r="CY135" i="10" s="1"/>
  <c r="CY136" i="10" s="1"/>
  <c r="CY137" i="10" s="1"/>
  <c r="CY138" i="10" s="1"/>
  <c r="CY139" i="10" s="1"/>
  <c r="CY140" i="10" s="1"/>
  <c r="CY141" i="10" s="1"/>
  <c r="CY142" i="10" s="1"/>
  <c r="CY143" i="10" s="1"/>
  <c r="CY144" i="10" s="1"/>
  <c r="CY145" i="10" s="1"/>
  <c r="CY146" i="10" s="1"/>
  <c r="CY147" i="10" s="1"/>
  <c r="CY148" i="10" s="1"/>
  <c r="CY149" i="10" s="1"/>
  <c r="CY150" i="10" s="1"/>
  <c r="CY151" i="10" s="1"/>
  <c r="CY152" i="10" s="1"/>
  <c r="CY153" i="10" s="1"/>
  <c r="CY154" i="10" s="1"/>
  <c r="CY155" i="10" s="1"/>
  <c r="CY156" i="10" s="1"/>
  <c r="CY157" i="10" s="1"/>
  <c r="CY158" i="10" s="1"/>
  <c r="CY159" i="10" s="1"/>
  <c r="CY160" i="10" s="1"/>
  <c r="CY161" i="10" s="1"/>
  <c r="CY162" i="10" s="1"/>
  <c r="CY163" i="10" s="1"/>
  <c r="CY164" i="10" s="1"/>
  <c r="CY165" i="10" s="1"/>
  <c r="CY166" i="10" s="1"/>
  <c r="CY167" i="10" s="1"/>
  <c r="CY168" i="10" s="1"/>
  <c r="CY169" i="10" s="1"/>
  <c r="CY170" i="10" s="1"/>
  <c r="CY171" i="10" s="1"/>
  <c r="CY172" i="10" s="1"/>
  <c r="CY173" i="10" s="1"/>
  <c r="CY174" i="10" s="1"/>
  <c r="CY175" i="10" s="1"/>
  <c r="CY176" i="10" s="1"/>
  <c r="CY177" i="10" s="1"/>
  <c r="CY178" i="10" s="1"/>
  <c r="CY179" i="10" s="1"/>
  <c r="CY180" i="10" s="1"/>
  <c r="CY181" i="10" s="1"/>
  <c r="CY182" i="10" s="1"/>
  <c r="CY183" i="10" s="1"/>
  <c r="CY184" i="10" s="1"/>
  <c r="CY185" i="10" s="1"/>
  <c r="CY186" i="10" s="1"/>
  <c r="CY187" i="10" s="1"/>
  <c r="CY188" i="10" s="1"/>
  <c r="CY189" i="10" s="1"/>
  <c r="CY190" i="10" s="1"/>
  <c r="CY191" i="10" s="1"/>
  <c r="CY192" i="10" s="1"/>
  <c r="CY193" i="10" s="1"/>
  <c r="CY194" i="10" s="1"/>
  <c r="CY195" i="10" s="1"/>
  <c r="CY196" i="10" s="1"/>
  <c r="CY197" i="10" s="1"/>
  <c r="CY198" i="10" s="1"/>
  <c r="CY199" i="10" s="1"/>
  <c r="CY200" i="10" s="1"/>
  <c r="CY201" i="10" s="1"/>
  <c r="CY202" i="10" s="1"/>
  <c r="CY203" i="10" s="1"/>
  <c r="CY204" i="10" s="1"/>
  <c r="CY205" i="10" s="1"/>
  <c r="CY206" i="10" s="1"/>
  <c r="CY207" i="10" s="1"/>
  <c r="CY208" i="10" s="1"/>
  <c r="CY209" i="10" s="1"/>
  <c r="CY210" i="10" s="1"/>
  <c r="CY211" i="10" s="1"/>
  <c r="CY212" i="10" s="1"/>
  <c r="CY213" i="10" s="1"/>
  <c r="CY214" i="10" s="1"/>
  <c r="CY215" i="10" s="1"/>
  <c r="CY216" i="10" s="1"/>
  <c r="CY217" i="10" s="1"/>
  <c r="CY218" i="10" s="1"/>
  <c r="CY219" i="10" s="1"/>
  <c r="CY220" i="10" s="1"/>
  <c r="CY221" i="10" s="1"/>
  <c r="CY222" i="10" s="1"/>
  <c r="CY223" i="10" s="1"/>
  <c r="CY224" i="10" s="1"/>
  <c r="CY225" i="10" s="1"/>
  <c r="CY226" i="10" s="1"/>
  <c r="CY227" i="10" s="1"/>
  <c r="CY228" i="10" s="1"/>
  <c r="CY229" i="10" s="1"/>
  <c r="CY230" i="10" s="1"/>
  <c r="CY231" i="10" s="1"/>
  <c r="CY232" i="10" s="1"/>
  <c r="CY233" i="10" s="1"/>
  <c r="CY5" i="10"/>
  <c r="CV6" i="10"/>
  <c r="CV7" i="10"/>
  <c r="CV8" i="10" s="1"/>
  <c r="CV9" i="10" s="1"/>
  <c r="CV10" i="10" s="1"/>
  <c r="CV11" i="10" s="1"/>
  <c r="CV12" i="10" s="1"/>
  <c r="CV13" i="10" s="1"/>
  <c r="CV14" i="10" s="1"/>
  <c r="CV15" i="10" s="1"/>
  <c r="CV16" i="10" s="1"/>
  <c r="CV17" i="10" s="1"/>
  <c r="CV18" i="10" s="1"/>
  <c r="CV19" i="10" s="1"/>
  <c r="CV20" i="10" s="1"/>
  <c r="CV21" i="10" s="1"/>
  <c r="CV22" i="10" s="1"/>
  <c r="CV23" i="10" s="1"/>
  <c r="CV24" i="10" s="1"/>
  <c r="CV25" i="10" s="1"/>
  <c r="CV26" i="10" s="1"/>
  <c r="CV27" i="10" s="1"/>
  <c r="CV28" i="10" s="1"/>
  <c r="CV29" i="10" s="1"/>
  <c r="CV30" i="10" s="1"/>
  <c r="CV31" i="10" s="1"/>
  <c r="CV32" i="10" s="1"/>
  <c r="CV33" i="10" s="1"/>
  <c r="CV34" i="10" s="1"/>
  <c r="CV35" i="10" s="1"/>
  <c r="CV36" i="10" s="1"/>
  <c r="CV37" i="10" s="1"/>
  <c r="CV38" i="10" s="1"/>
  <c r="CV39" i="10" s="1"/>
  <c r="CV40" i="10" s="1"/>
  <c r="CV41" i="10" s="1"/>
  <c r="CV42" i="10" s="1"/>
  <c r="CV43" i="10" s="1"/>
  <c r="CV44" i="10" s="1"/>
  <c r="CV45" i="10" s="1"/>
  <c r="CV46" i="10" s="1"/>
  <c r="CV47" i="10" s="1"/>
  <c r="CV48" i="10" s="1"/>
  <c r="CV5" i="10"/>
  <c r="CT6" i="10"/>
  <c r="CT7" i="10"/>
  <c r="CT8" i="10" s="1"/>
  <c r="CT9" i="10" s="1"/>
  <c r="CT10" i="10" s="1"/>
  <c r="CT11" i="10" s="1"/>
  <c r="CT12" i="10" s="1"/>
  <c r="CT13" i="10" s="1"/>
  <c r="CT14" i="10" s="1"/>
  <c r="CT15" i="10" s="1"/>
  <c r="CT16" i="10" s="1"/>
  <c r="CT17" i="10" s="1"/>
  <c r="CT18" i="10" s="1"/>
  <c r="CT19" i="10" s="1"/>
  <c r="CT20" i="10" s="1"/>
  <c r="CT21" i="10" s="1"/>
  <c r="CT22" i="10" s="1"/>
  <c r="CT23" i="10" s="1"/>
  <c r="CT24" i="10" s="1"/>
  <c r="CT25" i="10" s="1"/>
  <c r="CT26" i="10" s="1"/>
  <c r="CT27" i="10" s="1"/>
  <c r="CT28" i="10" s="1"/>
  <c r="CT29" i="10" s="1"/>
  <c r="CT30" i="10" s="1"/>
  <c r="CT31" i="10" s="1"/>
  <c r="CT32" i="10" s="1"/>
  <c r="CT33" i="10" s="1"/>
  <c r="CT34" i="10" s="1"/>
  <c r="CT35" i="10" s="1"/>
  <c r="CT36" i="10" s="1"/>
  <c r="CT37" i="10" s="1"/>
  <c r="CT38" i="10" s="1"/>
  <c r="CT39" i="10" s="1"/>
  <c r="CT40" i="10" s="1"/>
  <c r="CT41" i="10" s="1"/>
  <c r="CT42" i="10" s="1"/>
  <c r="CT43" i="10" s="1"/>
  <c r="CT44" i="10" s="1"/>
  <c r="CT45" i="10" s="1"/>
  <c r="CT46" i="10" s="1"/>
  <c r="CT47" i="10" s="1"/>
  <c r="CT48" i="10" s="1"/>
  <c r="CT49" i="10" s="1"/>
  <c r="CT50" i="10" s="1"/>
  <c r="CT51" i="10" s="1"/>
  <c r="CT52" i="10" s="1"/>
  <c r="CT53" i="10" s="1"/>
  <c r="CT54" i="10" s="1"/>
  <c r="CT55" i="10" s="1"/>
  <c r="CT56" i="10" s="1"/>
  <c r="CT57" i="10" s="1"/>
  <c r="CT58" i="10" s="1"/>
  <c r="CT59" i="10" s="1"/>
  <c r="CT60" i="10" s="1"/>
  <c r="CT61" i="10" s="1"/>
  <c r="CT62" i="10" s="1"/>
  <c r="CT63" i="10" s="1"/>
  <c r="CT64" i="10" s="1"/>
  <c r="CT65" i="10" s="1"/>
  <c r="CT66" i="10" s="1"/>
  <c r="CT67" i="10" s="1"/>
  <c r="CT68" i="10" s="1"/>
  <c r="CT69" i="10" s="1"/>
  <c r="CT70" i="10" s="1"/>
  <c r="CT71" i="10" s="1"/>
  <c r="CT72" i="10" s="1"/>
  <c r="CT73" i="10" s="1"/>
  <c r="CT74" i="10" s="1"/>
  <c r="CT75" i="10" s="1"/>
  <c r="CT76" i="10" s="1"/>
  <c r="CT77" i="10" s="1"/>
  <c r="CT78" i="10" s="1"/>
  <c r="CT79" i="10" s="1"/>
  <c r="CT80" i="10" s="1"/>
  <c r="CT81" i="10" s="1"/>
  <c r="CT82" i="10" s="1"/>
  <c r="CT83" i="10" s="1"/>
  <c r="CT84" i="10" s="1"/>
  <c r="CT85" i="10" s="1"/>
  <c r="CT86" i="10" s="1"/>
  <c r="CT87" i="10" s="1"/>
  <c r="CT88" i="10" s="1"/>
  <c r="CT89" i="10" s="1"/>
  <c r="CT90" i="10" s="1"/>
  <c r="CT91" i="10" s="1"/>
  <c r="CT92" i="10" s="1"/>
  <c r="CT93" i="10" s="1"/>
  <c r="CT94" i="10" s="1"/>
  <c r="CT95" i="10" s="1"/>
  <c r="CT96" i="10" s="1"/>
  <c r="CT97" i="10" s="1"/>
  <c r="CT98" i="10" s="1"/>
  <c r="CT99" i="10" s="1"/>
  <c r="CT100" i="10" s="1"/>
  <c r="CT101" i="10" s="1"/>
  <c r="CT102" i="10" s="1"/>
  <c r="CT103" i="10" s="1"/>
  <c r="CT104" i="10" s="1"/>
  <c r="CT105" i="10" s="1"/>
  <c r="CT106" i="10" s="1"/>
  <c r="CT107" i="10" s="1"/>
  <c r="CT108" i="10" s="1"/>
  <c r="CT109" i="10" s="1"/>
  <c r="CT110" i="10" s="1"/>
  <c r="CT111" i="10" s="1"/>
  <c r="CT112" i="10" s="1"/>
  <c r="CT113" i="10" s="1"/>
  <c r="CT114" i="10" s="1"/>
  <c r="CT115" i="10" s="1"/>
  <c r="CT116" i="10" s="1"/>
  <c r="CT117" i="10" s="1"/>
  <c r="CT118" i="10" s="1"/>
  <c r="CT119" i="10" s="1"/>
  <c r="CT120" i="10" s="1"/>
  <c r="CT121" i="10" s="1"/>
  <c r="CT122" i="10" s="1"/>
  <c r="CT123" i="10" s="1"/>
  <c r="CT124" i="10" s="1"/>
  <c r="CT125" i="10" s="1"/>
  <c r="CT126" i="10" s="1"/>
  <c r="CT127" i="10" s="1"/>
  <c r="CT128" i="10" s="1"/>
  <c r="CT129" i="10" s="1"/>
  <c r="CT130" i="10" s="1"/>
  <c r="CT131" i="10" s="1"/>
  <c r="CT132" i="10" s="1"/>
  <c r="CT133" i="10" s="1"/>
  <c r="CT134" i="10" s="1"/>
  <c r="CT135" i="10" s="1"/>
  <c r="CT136" i="10" s="1"/>
  <c r="CT137" i="10" s="1"/>
  <c r="CT138" i="10" s="1"/>
  <c r="CT139" i="10" s="1"/>
  <c r="CT140" i="10" s="1"/>
  <c r="CT141" i="10" s="1"/>
  <c r="CT142" i="10" s="1"/>
  <c r="CT143" i="10" s="1"/>
  <c r="CT144" i="10" s="1"/>
  <c r="CT145" i="10" s="1"/>
  <c r="CT146" i="10" s="1"/>
  <c r="CT147" i="10" s="1"/>
  <c r="CT148" i="10" s="1"/>
  <c r="CT149" i="10" s="1"/>
  <c r="CT150" i="10" s="1"/>
  <c r="CT151" i="10" s="1"/>
  <c r="CT152" i="10" s="1"/>
  <c r="CT153" i="10" s="1"/>
  <c r="CT154" i="10" s="1"/>
  <c r="CT155" i="10" s="1"/>
  <c r="CT156" i="10" s="1"/>
  <c r="CT157" i="10" s="1"/>
  <c r="CT158" i="10" s="1"/>
  <c r="CT159" i="10" s="1"/>
  <c r="CT160" i="10" s="1"/>
  <c r="CT161" i="10" s="1"/>
  <c r="CT162" i="10" s="1"/>
  <c r="CT163" i="10" s="1"/>
  <c r="CT164" i="10" s="1"/>
  <c r="CT165" i="10" s="1"/>
  <c r="CT166" i="10" s="1"/>
  <c r="CT167" i="10" s="1"/>
  <c r="CT168" i="10" s="1"/>
  <c r="CT169" i="10" s="1"/>
  <c r="CT170" i="10" s="1"/>
  <c r="CT171" i="10" s="1"/>
  <c r="CT172" i="10" s="1"/>
  <c r="CT173" i="10" s="1"/>
  <c r="CT174" i="10" s="1"/>
  <c r="CT175" i="10" s="1"/>
  <c r="CT176" i="10" s="1"/>
  <c r="CT177" i="10" s="1"/>
  <c r="CT178" i="10" s="1"/>
  <c r="CT179" i="10" s="1"/>
  <c r="CT180" i="10" s="1"/>
  <c r="CT181" i="10" s="1"/>
  <c r="CT182" i="10" s="1"/>
  <c r="CT183" i="10" s="1"/>
  <c r="CT184" i="10" s="1"/>
  <c r="CT185" i="10" s="1"/>
  <c r="CT186" i="10" s="1"/>
  <c r="CT187" i="10" s="1"/>
  <c r="CT188" i="10" s="1"/>
  <c r="CT189" i="10" s="1"/>
  <c r="CT190" i="10" s="1"/>
  <c r="CT191" i="10" s="1"/>
  <c r="CT192" i="10" s="1"/>
  <c r="CT193" i="10" s="1"/>
  <c r="CT194" i="10" s="1"/>
  <c r="CT195" i="10" s="1"/>
  <c r="CT196" i="10" s="1"/>
  <c r="CT197" i="10" s="1"/>
  <c r="CT198" i="10" s="1"/>
  <c r="CT199" i="10" s="1"/>
  <c r="CT200" i="10" s="1"/>
  <c r="CT201" i="10" s="1"/>
  <c r="CT202" i="10" s="1"/>
  <c r="CT203" i="10" s="1"/>
  <c r="CT204" i="10" s="1"/>
  <c r="CT205" i="10" s="1"/>
  <c r="CT206" i="10" s="1"/>
  <c r="CT207" i="10" s="1"/>
  <c r="CT208" i="10" s="1"/>
  <c r="CT209" i="10" s="1"/>
  <c r="CT210" i="10" s="1"/>
  <c r="CT211" i="10" s="1"/>
  <c r="CT212" i="10" s="1"/>
  <c r="CT213" i="10" s="1"/>
  <c r="CT214" i="10" s="1"/>
  <c r="CT215" i="10" s="1"/>
  <c r="CT216" i="10" s="1"/>
  <c r="CT217" i="10" s="1"/>
  <c r="CT218" i="10" s="1"/>
  <c r="CT219" i="10" s="1"/>
  <c r="CT220" i="10" s="1"/>
  <c r="CT221" i="10" s="1"/>
  <c r="CT222" i="10" s="1"/>
  <c r="CT223" i="10" s="1"/>
  <c r="CT224" i="10" s="1"/>
  <c r="CT225" i="10" s="1"/>
  <c r="CT226" i="10" s="1"/>
  <c r="CT227" i="10" s="1"/>
  <c r="CT228" i="10" s="1"/>
  <c r="CT229" i="10" s="1"/>
  <c r="CT230" i="10" s="1"/>
  <c r="CT231" i="10" s="1"/>
  <c r="CT5" i="10"/>
  <c r="CR6" i="10"/>
  <c r="CR7" i="10"/>
  <c r="CR8" i="10"/>
  <c r="CR9" i="10" s="1"/>
  <c r="CR10" i="10" s="1"/>
  <c r="CR11" i="10" s="1"/>
  <c r="CR12" i="10" s="1"/>
  <c r="CR13" i="10" s="1"/>
  <c r="CR14" i="10" s="1"/>
  <c r="CR15" i="10" s="1"/>
  <c r="CR16" i="10" s="1"/>
  <c r="CR17" i="10" s="1"/>
  <c r="CR18" i="10" s="1"/>
  <c r="CR19" i="10" s="1"/>
  <c r="CR20" i="10" s="1"/>
  <c r="CR21" i="10" s="1"/>
  <c r="CR22" i="10" s="1"/>
  <c r="CR23" i="10" s="1"/>
  <c r="CR24" i="10" s="1"/>
  <c r="CR25" i="10" s="1"/>
  <c r="CR26" i="10" s="1"/>
  <c r="CR27" i="10" s="1"/>
  <c r="CR28" i="10" s="1"/>
  <c r="CR29" i="10" s="1"/>
  <c r="CR30" i="10" s="1"/>
  <c r="CR31" i="10" s="1"/>
  <c r="CR32" i="10" s="1"/>
  <c r="CR33" i="10" s="1"/>
  <c r="CR34" i="10" s="1"/>
  <c r="CR35" i="10" s="1"/>
  <c r="CR36" i="10" s="1"/>
  <c r="CR37" i="10" s="1"/>
  <c r="CR38" i="10" s="1"/>
  <c r="CR39" i="10" s="1"/>
  <c r="CR40" i="10" s="1"/>
  <c r="CR41" i="10" s="1"/>
  <c r="CR42" i="10" s="1"/>
  <c r="CR43" i="10" s="1"/>
  <c r="CR44" i="10" s="1"/>
  <c r="CR45" i="10" s="1"/>
  <c r="CR46" i="10" s="1"/>
  <c r="CR47" i="10" s="1"/>
  <c r="CR48" i="10" s="1"/>
  <c r="CR49" i="10" s="1"/>
  <c r="CR50" i="10" s="1"/>
  <c r="CR51" i="10" s="1"/>
  <c r="CR52" i="10" s="1"/>
  <c r="CR53" i="10" s="1"/>
  <c r="CR54" i="10" s="1"/>
  <c r="CR55" i="10" s="1"/>
  <c r="CR56" i="10" s="1"/>
  <c r="CR57" i="10" s="1"/>
  <c r="CR58" i="10" s="1"/>
  <c r="CR59" i="10" s="1"/>
  <c r="CR60" i="10" s="1"/>
  <c r="CR61" i="10" s="1"/>
  <c r="CR62" i="10" s="1"/>
  <c r="CR63" i="10" s="1"/>
  <c r="CR64" i="10" s="1"/>
  <c r="CR65" i="10" s="1"/>
  <c r="CR66" i="10" s="1"/>
  <c r="CR67" i="10" s="1"/>
  <c r="CR68" i="10" s="1"/>
  <c r="CR69" i="10" s="1"/>
  <c r="CR70" i="10" s="1"/>
  <c r="CR71" i="10" s="1"/>
  <c r="CR72" i="10" s="1"/>
  <c r="CR73" i="10" s="1"/>
  <c r="CR74" i="10" s="1"/>
  <c r="CR75" i="10" s="1"/>
  <c r="CR76" i="10" s="1"/>
  <c r="CR77" i="10" s="1"/>
  <c r="CR78" i="10" s="1"/>
  <c r="CR79" i="10" s="1"/>
  <c r="CR80" i="10" s="1"/>
  <c r="CR81" i="10" s="1"/>
  <c r="CR82" i="10" s="1"/>
  <c r="CR83" i="10" s="1"/>
  <c r="CR84" i="10" s="1"/>
  <c r="CR85" i="10" s="1"/>
  <c r="CR86" i="10" s="1"/>
  <c r="CR87" i="10" s="1"/>
  <c r="CR88" i="10" s="1"/>
  <c r="CR89" i="10" s="1"/>
  <c r="CR90" i="10" s="1"/>
  <c r="CR91" i="10" s="1"/>
  <c r="CR92" i="10" s="1"/>
  <c r="CR93" i="10" s="1"/>
  <c r="CR94" i="10" s="1"/>
  <c r="CR95" i="10" s="1"/>
  <c r="CR96" i="10" s="1"/>
  <c r="CR97" i="10" s="1"/>
  <c r="CR98" i="10" s="1"/>
  <c r="CR99" i="10" s="1"/>
  <c r="CR100" i="10" s="1"/>
  <c r="CR101" i="10" s="1"/>
  <c r="CR102" i="10" s="1"/>
  <c r="CR103" i="10" s="1"/>
  <c r="CR104" i="10" s="1"/>
  <c r="CR105" i="10" s="1"/>
  <c r="CR106" i="10" s="1"/>
  <c r="CR107" i="10" s="1"/>
  <c r="CR108" i="10" s="1"/>
  <c r="CR109" i="10" s="1"/>
  <c r="CR110" i="10" s="1"/>
  <c r="CR111" i="10" s="1"/>
  <c r="CR112" i="10" s="1"/>
  <c r="CR113" i="10" s="1"/>
  <c r="CR114" i="10" s="1"/>
  <c r="CR115" i="10" s="1"/>
  <c r="CR116" i="10" s="1"/>
  <c r="CR117" i="10" s="1"/>
  <c r="CR118" i="10" s="1"/>
  <c r="CR119" i="10" s="1"/>
  <c r="CR120" i="10" s="1"/>
  <c r="CR121" i="10" s="1"/>
  <c r="CR122" i="10" s="1"/>
  <c r="CR123" i="10" s="1"/>
  <c r="CR124" i="10" s="1"/>
  <c r="CR125" i="10" s="1"/>
  <c r="CR126" i="10" s="1"/>
  <c r="CR127" i="10" s="1"/>
  <c r="CR128" i="10" s="1"/>
  <c r="CR129" i="10" s="1"/>
  <c r="CR130" i="10" s="1"/>
  <c r="CR131" i="10" s="1"/>
  <c r="CR132" i="10" s="1"/>
  <c r="CR133" i="10" s="1"/>
  <c r="CR134" i="10" s="1"/>
  <c r="CR135" i="10" s="1"/>
  <c r="CR136" i="10" s="1"/>
  <c r="CR137" i="10" s="1"/>
  <c r="CR138" i="10" s="1"/>
  <c r="CR139" i="10" s="1"/>
  <c r="CR140" i="10" s="1"/>
  <c r="CR141" i="10" s="1"/>
  <c r="CR142" i="10" s="1"/>
  <c r="CR143" i="10" s="1"/>
  <c r="CR144" i="10" s="1"/>
  <c r="CR145" i="10" s="1"/>
  <c r="CR146" i="10" s="1"/>
  <c r="CR147" i="10" s="1"/>
  <c r="CR148" i="10" s="1"/>
  <c r="CR149" i="10" s="1"/>
  <c r="CR150" i="10" s="1"/>
  <c r="CR151" i="10" s="1"/>
  <c r="CR152" i="10" s="1"/>
  <c r="CR153" i="10" s="1"/>
  <c r="CR154" i="10" s="1"/>
  <c r="CR155" i="10" s="1"/>
  <c r="CR156" i="10" s="1"/>
  <c r="CR157" i="10" s="1"/>
  <c r="CR158" i="10" s="1"/>
  <c r="CR159" i="10" s="1"/>
  <c r="CR160" i="10" s="1"/>
  <c r="CR161" i="10" s="1"/>
  <c r="CR162" i="10" s="1"/>
  <c r="CR163" i="10" s="1"/>
  <c r="CR164" i="10" s="1"/>
  <c r="CR165" i="10" s="1"/>
  <c r="CR166" i="10" s="1"/>
  <c r="CR167" i="10" s="1"/>
  <c r="CR168" i="10" s="1"/>
  <c r="CR169" i="10" s="1"/>
  <c r="CR170" i="10" s="1"/>
  <c r="CR171" i="10" s="1"/>
  <c r="CR172" i="10" s="1"/>
  <c r="CR173" i="10" s="1"/>
  <c r="CR174" i="10" s="1"/>
  <c r="CR175" i="10" s="1"/>
  <c r="CR176" i="10" s="1"/>
  <c r="CR177" i="10" s="1"/>
  <c r="CR178" i="10" s="1"/>
  <c r="CR179" i="10" s="1"/>
  <c r="CR180" i="10" s="1"/>
  <c r="CR181" i="10" s="1"/>
  <c r="CR182" i="10" s="1"/>
  <c r="CR183" i="10" s="1"/>
  <c r="CR184" i="10" s="1"/>
  <c r="CR185" i="10" s="1"/>
  <c r="CR186" i="10" s="1"/>
  <c r="CR187" i="10" s="1"/>
  <c r="CR188" i="10" s="1"/>
  <c r="CR189" i="10" s="1"/>
  <c r="CR190" i="10" s="1"/>
  <c r="CR191" i="10" s="1"/>
  <c r="CR192" i="10" s="1"/>
  <c r="CR193" i="10" s="1"/>
  <c r="CR194" i="10" s="1"/>
  <c r="CR195" i="10" s="1"/>
  <c r="CR196" i="10" s="1"/>
  <c r="CR197" i="10" s="1"/>
  <c r="CR198" i="10" s="1"/>
  <c r="CR199" i="10" s="1"/>
  <c r="CR200" i="10" s="1"/>
  <c r="CR201" i="10" s="1"/>
  <c r="CR202" i="10" s="1"/>
  <c r="CR203" i="10" s="1"/>
  <c r="CR204" i="10" s="1"/>
  <c r="CR205" i="10" s="1"/>
  <c r="CR206" i="10" s="1"/>
  <c r="CR207" i="10" s="1"/>
  <c r="CR208" i="10" s="1"/>
  <c r="CR209" i="10" s="1"/>
  <c r="CR210" i="10" s="1"/>
  <c r="CR211" i="10" s="1"/>
  <c r="CR212" i="10" s="1"/>
  <c r="CR213" i="10" s="1"/>
  <c r="CR214" i="10" s="1"/>
  <c r="CR215" i="10" s="1"/>
  <c r="CR216" i="10" s="1"/>
  <c r="CR217" i="10" s="1"/>
  <c r="CR218" i="10" s="1"/>
  <c r="CR219" i="10" s="1"/>
  <c r="CR220" i="10" s="1"/>
  <c r="CR221" i="10" s="1"/>
  <c r="CR222" i="10" s="1"/>
  <c r="CR223" i="10" s="1"/>
  <c r="CR224" i="10" s="1"/>
  <c r="CR225" i="10" s="1"/>
  <c r="CR226" i="10" s="1"/>
  <c r="CR227" i="10" s="1"/>
  <c r="CR228" i="10" s="1"/>
  <c r="CR229" i="10" s="1"/>
  <c r="CR230" i="10" s="1"/>
  <c r="CR231" i="10" s="1"/>
  <c r="CR232" i="10" s="1"/>
  <c r="CR233" i="10" s="1"/>
  <c r="CR234" i="10" s="1"/>
  <c r="CR235" i="10" s="1"/>
  <c r="CR236" i="10" s="1"/>
  <c r="CR237" i="10" s="1"/>
  <c r="CR238" i="10" s="1"/>
  <c r="CR239" i="10" s="1"/>
  <c r="CR240" i="10" s="1"/>
  <c r="CR241" i="10" s="1"/>
  <c r="CR242" i="10" s="1"/>
  <c r="CR243" i="10" s="1"/>
  <c r="CR244" i="10" s="1"/>
  <c r="CR245" i="10" s="1"/>
  <c r="CR246" i="10" s="1"/>
  <c r="CR247" i="10" s="1"/>
  <c r="CR248" i="10" s="1"/>
  <c r="CR249" i="10" s="1"/>
  <c r="CR250" i="10" s="1"/>
  <c r="CR251" i="10" s="1"/>
  <c r="CR252" i="10" s="1"/>
  <c r="CR253" i="10" s="1"/>
  <c r="CR254" i="10" s="1"/>
  <c r="CR255" i="10" s="1"/>
  <c r="CR256" i="10" s="1"/>
  <c r="CR5" i="10"/>
  <c r="CP6" i="10"/>
  <c r="CP7" i="10"/>
  <c r="CP8" i="10"/>
  <c r="CP9" i="10"/>
  <c r="CP10" i="10"/>
  <c r="CP11" i="10"/>
  <c r="CP12" i="10"/>
  <c r="CP13" i="10" s="1"/>
  <c r="CP14" i="10" s="1"/>
  <c r="CP15" i="10" s="1"/>
  <c r="CP16" i="10" s="1"/>
  <c r="CP17" i="10" s="1"/>
  <c r="CP18" i="10" s="1"/>
  <c r="CP19" i="10" s="1"/>
  <c r="CP20" i="10" s="1"/>
  <c r="CP21" i="10" s="1"/>
  <c r="CP22" i="10" s="1"/>
  <c r="CP23" i="10" s="1"/>
  <c r="CP24" i="10" s="1"/>
  <c r="CP25" i="10" s="1"/>
  <c r="CP26" i="10" s="1"/>
  <c r="CP27" i="10" s="1"/>
  <c r="CP28" i="10" s="1"/>
  <c r="CP29" i="10" s="1"/>
  <c r="CP30" i="10" s="1"/>
  <c r="CP31" i="10" s="1"/>
  <c r="CP32" i="10" s="1"/>
  <c r="CP33" i="10" s="1"/>
  <c r="CP34" i="10" s="1"/>
  <c r="CP35" i="10" s="1"/>
  <c r="CP36" i="10" s="1"/>
  <c r="CP37" i="10" s="1"/>
  <c r="CP38" i="10" s="1"/>
  <c r="CP39" i="10" s="1"/>
  <c r="CP40" i="10" s="1"/>
  <c r="CP41" i="10" s="1"/>
  <c r="CP42" i="10" s="1"/>
  <c r="CP43" i="10" s="1"/>
  <c r="CP44" i="10" s="1"/>
  <c r="CP45" i="10" s="1"/>
  <c r="CP46" i="10" s="1"/>
  <c r="CP47" i="10" s="1"/>
  <c r="CP48" i="10" s="1"/>
  <c r="CP49" i="10" s="1"/>
  <c r="CP50" i="10" s="1"/>
  <c r="CP51" i="10" s="1"/>
  <c r="CP52" i="10" s="1"/>
  <c r="CP53" i="10" s="1"/>
  <c r="CP54" i="10" s="1"/>
  <c r="CP55" i="10" s="1"/>
  <c r="CP56" i="10" s="1"/>
  <c r="CP57" i="10" s="1"/>
  <c r="CP58" i="10" s="1"/>
  <c r="CP59" i="10" s="1"/>
  <c r="CP60" i="10" s="1"/>
  <c r="CP61" i="10" s="1"/>
  <c r="CP62" i="10" s="1"/>
  <c r="CP63" i="10" s="1"/>
  <c r="CP64" i="10" s="1"/>
  <c r="CP65" i="10" s="1"/>
  <c r="CP66" i="10" s="1"/>
  <c r="CP67" i="10" s="1"/>
  <c r="CP68" i="10" s="1"/>
  <c r="CP5" i="10"/>
  <c r="CC6" i="10" l="1"/>
  <c r="CC7" i="10"/>
  <c r="CC8" i="10" s="1"/>
  <c r="CC9" i="10" s="1"/>
  <c r="CC10" i="10" s="1"/>
  <c r="CC11" i="10"/>
  <c r="CC12" i="10" s="1"/>
  <c r="CC13" i="10" s="1"/>
  <c r="CC14" i="10" s="1"/>
  <c r="CC15" i="10" s="1"/>
  <c r="CC16" i="10" s="1"/>
  <c r="CC17" i="10" s="1"/>
  <c r="CC18" i="10" s="1"/>
  <c r="CC19" i="10" s="1"/>
  <c r="CC20" i="10" s="1"/>
  <c r="CC21" i="10" s="1"/>
  <c r="CC22" i="10" s="1"/>
  <c r="CC23" i="10" s="1"/>
  <c r="CC24" i="10" s="1"/>
  <c r="CC25" i="10" s="1"/>
  <c r="CC26" i="10" s="1"/>
  <c r="CC27" i="10" s="1"/>
  <c r="CC28" i="10" s="1"/>
  <c r="CC29" i="10" s="1"/>
  <c r="CC30" i="10" s="1"/>
  <c r="CC31" i="10" s="1"/>
  <c r="CC32" i="10" s="1"/>
  <c r="CC33" i="10" s="1"/>
  <c r="CC34" i="10" s="1"/>
  <c r="CC35" i="10" s="1"/>
  <c r="CC36" i="10" s="1"/>
  <c r="CC37" i="10" s="1"/>
  <c r="CC38" i="10" s="1"/>
  <c r="CC39" i="10" s="1"/>
  <c r="CC40" i="10" s="1"/>
  <c r="CC41" i="10" s="1"/>
  <c r="CC42" i="10" s="1"/>
  <c r="CC43" i="10" s="1"/>
  <c r="CC44" i="10" s="1"/>
  <c r="CC45" i="10" s="1"/>
  <c r="CC46" i="10" s="1"/>
  <c r="CC47" i="10" s="1"/>
  <c r="CC48" i="10" s="1"/>
  <c r="CC49" i="10" s="1"/>
  <c r="CC50" i="10" s="1"/>
  <c r="CC51" i="10" s="1"/>
  <c r="CC52" i="10" s="1"/>
  <c r="CC53" i="10" s="1"/>
  <c r="CC54" i="10" s="1"/>
  <c r="CC55" i="10" s="1"/>
  <c r="CC56" i="10" s="1"/>
  <c r="CC57" i="10" s="1"/>
  <c r="CC58" i="10" s="1"/>
  <c r="CC59" i="10" s="1"/>
  <c r="CC60" i="10" s="1"/>
  <c r="CC61" i="10" s="1"/>
  <c r="CC62" i="10" s="1"/>
  <c r="CC63" i="10" s="1"/>
  <c r="CC64" i="10" s="1"/>
  <c r="CC65" i="10" s="1"/>
  <c r="CC66" i="10" s="1"/>
  <c r="CC67" i="10" s="1"/>
  <c r="CC68" i="10" s="1"/>
  <c r="CC69" i="10" s="1"/>
  <c r="CC70" i="10" s="1"/>
  <c r="CC71" i="10" s="1"/>
  <c r="CC72" i="10" s="1"/>
  <c r="CC73" i="10" s="1"/>
  <c r="CC74" i="10" s="1"/>
  <c r="CC75" i="10" s="1"/>
  <c r="CC76" i="10" s="1"/>
  <c r="CC77" i="10" s="1"/>
  <c r="CC78" i="10" s="1"/>
  <c r="CC79" i="10" s="1"/>
  <c r="CC80" i="10" s="1"/>
  <c r="CC81" i="10" s="1"/>
  <c r="CC82" i="10" s="1"/>
  <c r="CC83" i="10" s="1"/>
  <c r="CC84" i="10" s="1"/>
  <c r="CC85" i="10" s="1"/>
  <c r="CC86" i="10" s="1"/>
  <c r="CC87" i="10" s="1"/>
  <c r="CC88" i="10" s="1"/>
  <c r="CC89" i="10" s="1"/>
  <c r="CC90" i="10" s="1"/>
  <c r="CC91" i="10" s="1"/>
  <c r="CC92" i="10" s="1"/>
  <c r="CC93" i="10" s="1"/>
  <c r="CC94" i="10" s="1"/>
  <c r="CC95" i="10" s="1"/>
  <c r="CC96" i="10" s="1"/>
  <c r="CC97" i="10" s="1"/>
  <c r="CC98" i="10" s="1"/>
  <c r="CC99" i="10" s="1"/>
  <c r="CC100" i="10" s="1"/>
  <c r="CC101" i="10" s="1"/>
  <c r="CC102" i="10" s="1"/>
  <c r="CC103" i="10" s="1"/>
  <c r="CC104" i="10" s="1"/>
  <c r="CC105" i="10" s="1"/>
  <c r="CC106" i="10" s="1"/>
  <c r="CC107" i="10" s="1"/>
  <c r="CC108" i="10" s="1"/>
  <c r="CC109" i="10" s="1"/>
  <c r="CC110" i="10" s="1"/>
  <c r="CC111" i="10" s="1"/>
  <c r="CC112" i="10" s="1"/>
  <c r="CC113" i="10" s="1"/>
  <c r="CC114" i="10" s="1"/>
  <c r="CC115" i="10" s="1"/>
  <c r="CC116" i="10" s="1"/>
  <c r="CC117" i="10" s="1"/>
  <c r="CC118" i="10" s="1"/>
  <c r="CC119" i="10" s="1"/>
  <c r="CC120" i="10" s="1"/>
  <c r="CC121" i="10" s="1"/>
  <c r="CC122" i="10" s="1"/>
  <c r="CC123" i="10" s="1"/>
  <c r="CC124" i="10" s="1"/>
  <c r="CC125" i="10" s="1"/>
  <c r="CC126" i="10" s="1"/>
  <c r="CC127" i="10" s="1"/>
  <c r="CC128" i="10" s="1"/>
  <c r="CC129" i="10" s="1"/>
  <c r="CC130" i="10" s="1"/>
  <c r="CC131" i="10" s="1"/>
  <c r="CC132" i="10" s="1"/>
  <c r="CC133" i="10" s="1"/>
  <c r="CC134" i="10" s="1"/>
  <c r="CC135" i="10" s="1"/>
  <c r="CC136" i="10" s="1"/>
  <c r="CC137" i="10" s="1"/>
  <c r="CC138" i="10" s="1"/>
  <c r="CC139" i="10" s="1"/>
  <c r="CC140" i="10" s="1"/>
  <c r="CC141" i="10" s="1"/>
  <c r="CC142" i="10" s="1"/>
  <c r="CC143" i="10" s="1"/>
  <c r="CC144" i="10" s="1"/>
  <c r="CC145" i="10" s="1"/>
  <c r="CC146" i="10" s="1"/>
  <c r="CC147" i="10" s="1"/>
  <c r="CC148" i="10" s="1"/>
  <c r="CC149" i="10" s="1"/>
  <c r="CC150" i="10" s="1"/>
  <c r="CC151" i="10" s="1"/>
  <c r="CC152" i="10" s="1"/>
  <c r="CC153" i="10" s="1"/>
  <c r="CC154" i="10" s="1"/>
  <c r="CC155" i="10" s="1"/>
  <c r="CC156" i="10" s="1"/>
  <c r="CC157" i="10" s="1"/>
  <c r="CC158" i="10" s="1"/>
  <c r="CC159" i="10" s="1"/>
  <c r="CC160" i="10" s="1"/>
  <c r="CC161" i="10" s="1"/>
  <c r="CC162" i="10" s="1"/>
  <c r="CC163" i="10" s="1"/>
  <c r="CC164" i="10" s="1"/>
  <c r="CC165" i="10" s="1"/>
  <c r="CC166" i="10" s="1"/>
  <c r="CC167" i="10" s="1"/>
  <c r="CC168" i="10" s="1"/>
  <c r="CC169" i="10" s="1"/>
  <c r="CC170" i="10" s="1"/>
  <c r="CC171" i="10" s="1"/>
  <c r="CC172" i="10" s="1"/>
  <c r="CC173" i="10" s="1"/>
  <c r="CC174" i="10" s="1"/>
  <c r="CC175" i="10" s="1"/>
  <c r="CC176" i="10" s="1"/>
  <c r="CC177" i="10" s="1"/>
  <c r="CC178" i="10" s="1"/>
  <c r="CC179" i="10" s="1"/>
  <c r="CC180" i="10" s="1"/>
  <c r="CC181" i="10" s="1"/>
  <c r="CC182" i="10" s="1"/>
  <c r="CC183" i="10" s="1"/>
  <c r="CC184" i="10" s="1"/>
  <c r="CC185" i="10" s="1"/>
  <c r="CC186" i="10" s="1"/>
  <c r="CC187" i="10" s="1"/>
  <c r="CC188" i="10" s="1"/>
  <c r="CC189" i="10" s="1"/>
  <c r="CC190" i="10" s="1"/>
  <c r="CC191" i="10" s="1"/>
  <c r="CC192" i="10" s="1"/>
  <c r="CC193" i="10" s="1"/>
  <c r="CC194" i="10" s="1"/>
  <c r="CC195" i="10" s="1"/>
  <c r="CC196" i="10" s="1"/>
  <c r="CC197" i="10" s="1"/>
  <c r="CC198" i="10" s="1"/>
  <c r="CC199" i="10" s="1"/>
  <c r="CC200" i="10" s="1"/>
  <c r="CC201" i="10" s="1"/>
  <c r="CC202" i="10" s="1"/>
  <c r="CC203" i="10" s="1"/>
  <c r="CC204" i="10" s="1"/>
  <c r="CC205" i="10" s="1"/>
  <c r="CC206" i="10" s="1"/>
  <c r="CC207" i="10" s="1"/>
  <c r="CC208" i="10" s="1"/>
  <c r="CC209" i="10" s="1"/>
  <c r="CC210" i="10" s="1"/>
  <c r="CC211" i="10" s="1"/>
  <c r="CC212" i="10" s="1"/>
  <c r="CC213" i="10" s="1"/>
  <c r="CC214" i="10" s="1"/>
  <c r="CC215" i="10" s="1"/>
  <c r="CC216" i="10" s="1"/>
  <c r="CC217" i="10" s="1"/>
  <c r="CC218" i="10" s="1"/>
  <c r="CC219" i="10" s="1"/>
  <c r="CC220" i="10" s="1"/>
  <c r="CC221" i="10" s="1"/>
  <c r="CC222" i="10" s="1"/>
  <c r="CC223" i="10" s="1"/>
  <c r="CC224" i="10" s="1"/>
  <c r="CC225" i="10" s="1"/>
  <c r="CC226" i="10" s="1"/>
  <c r="CC227" i="10" s="1"/>
  <c r="CC228" i="10" s="1"/>
  <c r="CC229" i="10" s="1"/>
  <c r="CC230" i="10" s="1"/>
  <c r="CC231" i="10" s="1"/>
  <c r="CC232" i="10" s="1"/>
  <c r="CC233" i="10" s="1"/>
  <c r="CC234" i="10" s="1"/>
  <c r="CC235" i="10" s="1"/>
  <c r="CC236" i="10" s="1"/>
  <c r="CC237" i="10" s="1"/>
  <c r="CC238" i="10" s="1"/>
  <c r="CC239" i="10" s="1"/>
  <c r="CC240" i="10" s="1"/>
  <c r="CC241" i="10" s="1"/>
  <c r="CC242" i="10" s="1"/>
  <c r="CC243" i="10" s="1"/>
  <c r="CC244" i="10" s="1"/>
  <c r="CC245" i="10" s="1"/>
  <c r="CC246" i="10" s="1"/>
  <c r="CC247" i="10" s="1"/>
  <c r="CC248" i="10" s="1"/>
  <c r="CC249" i="10" s="1"/>
  <c r="CC250" i="10" s="1"/>
  <c r="CC251" i="10" s="1"/>
  <c r="CC252" i="10" s="1"/>
  <c r="CC253" i="10" s="1"/>
  <c r="CC254" i="10" s="1"/>
  <c r="CC255" i="10" s="1"/>
  <c r="CC256" i="10" s="1"/>
  <c r="CC257" i="10" s="1"/>
  <c r="CC258" i="10" s="1"/>
  <c r="CC259" i="10" s="1"/>
  <c r="CC260" i="10" s="1"/>
  <c r="CC261" i="10" s="1"/>
  <c r="CC262" i="10" s="1"/>
  <c r="CC263" i="10" s="1"/>
  <c r="CC264" i="10" s="1"/>
  <c r="CC265" i="10" s="1"/>
  <c r="CC266" i="10" s="1"/>
  <c r="CC267" i="10" s="1"/>
  <c r="CC268" i="10" s="1"/>
  <c r="CC269" i="10" s="1"/>
  <c r="CC270" i="10" s="1"/>
  <c r="CC271" i="10" s="1"/>
  <c r="CC272" i="10" s="1"/>
  <c r="CC273" i="10" s="1"/>
  <c r="CC274" i="10" s="1"/>
  <c r="CC275" i="10" s="1"/>
  <c r="CC276" i="10" s="1"/>
  <c r="CC277" i="10" s="1"/>
  <c r="CC278" i="10" s="1"/>
  <c r="CC279" i="10" s="1"/>
  <c r="CC280" i="10" s="1"/>
  <c r="CC281" i="10" s="1"/>
  <c r="CC282" i="10" s="1"/>
  <c r="CC283" i="10" s="1"/>
  <c r="CC284" i="10" s="1"/>
  <c r="CC285" i="10" s="1"/>
  <c r="CC286" i="10" s="1"/>
  <c r="CC287" i="10" s="1"/>
  <c r="CC288" i="10" s="1"/>
  <c r="CC289" i="10" s="1"/>
  <c r="CC290" i="10" s="1"/>
  <c r="CC291" i="10" s="1"/>
  <c r="CC292" i="10" s="1"/>
  <c r="CC293" i="10" s="1"/>
  <c r="CC294" i="10" s="1"/>
  <c r="CC295" i="10" s="1"/>
  <c r="CC296" i="10" s="1"/>
  <c r="CC297" i="10" s="1"/>
  <c r="CC298" i="10" s="1"/>
  <c r="CC299" i="10" s="1"/>
  <c r="CC300" i="10" s="1"/>
  <c r="CC301" i="10" s="1"/>
  <c r="CC302" i="10" s="1"/>
  <c r="CC303" i="10" s="1"/>
  <c r="CC304" i="10" s="1"/>
  <c r="CC305" i="10" s="1"/>
  <c r="CC306" i="10" s="1"/>
  <c r="CC307" i="10" s="1"/>
  <c r="CC308" i="10" s="1"/>
  <c r="CC309" i="10" s="1"/>
  <c r="CC310" i="10" s="1"/>
  <c r="CC311" i="10" s="1"/>
  <c r="CC312" i="10" s="1"/>
  <c r="CC313" i="10" s="1"/>
  <c r="CC314" i="10" s="1"/>
  <c r="CC315" i="10" s="1"/>
  <c r="CC316" i="10" s="1"/>
  <c r="CC317" i="10" s="1"/>
  <c r="CC318" i="10" s="1"/>
  <c r="CC319" i="10" s="1"/>
  <c r="CC320" i="10" s="1"/>
  <c r="CC321" i="10" s="1"/>
  <c r="CC322" i="10" s="1"/>
  <c r="CC323" i="10" s="1"/>
  <c r="CC324" i="10" s="1"/>
  <c r="CC325" i="10" s="1"/>
  <c r="CC326" i="10" s="1"/>
  <c r="CC327" i="10" s="1"/>
  <c r="CC328" i="10" s="1"/>
  <c r="CC329" i="10" s="1"/>
  <c r="CC330" i="10" s="1"/>
  <c r="CC331" i="10" s="1"/>
  <c r="CC332" i="10" s="1"/>
  <c r="CC333" i="10" s="1"/>
  <c r="CC334" i="10" s="1"/>
  <c r="CC335" i="10" s="1"/>
  <c r="CC336" i="10" s="1"/>
  <c r="CC337" i="10" s="1"/>
  <c r="CC338" i="10" s="1"/>
  <c r="CC339" i="10" s="1"/>
  <c r="CC340" i="10" s="1"/>
  <c r="CC341" i="10" s="1"/>
  <c r="CC342" i="10" s="1"/>
  <c r="CC343" i="10" s="1"/>
  <c r="CC344" i="10" s="1"/>
  <c r="CC345" i="10" s="1"/>
  <c r="CC346" i="10" s="1"/>
  <c r="CC347" i="10" s="1"/>
  <c r="CC348" i="10" s="1"/>
  <c r="CC349" i="10" s="1"/>
  <c r="CC350" i="10" s="1"/>
  <c r="CC351" i="10" s="1"/>
  <c r="CC352" i="10" s="1"/>
  <c r="CC353" i="10" s="1"/>
  <c r="CC354" i="10" s="1"/>
  <c r="CC355" i="10" s="1"/>
  <c r="CC356" i="10" s="1"/>
  <c r="CC357" i="10" s="1"/>
  <c r="CC358" i="10" s="1"/>
  <c r="CC359" i="10" s="1"/>
  <c r="CC360" i="10" s="1"/>
  <c r="CC361" i="10" s="1"/>
  <c r="CC362" i="10" s="1"/>
  <c r="CC363" i="10" s="1"/>
  <c r="CC364" i="10" s="1"/>
  <c r="CC365" i="10" s="1"/>
  <c r="CC366" i="10" s="1"/>
  <c r="CC367" i="10" s="1"/>
  <c r="CC368" i="10" s="1"/>
  <c r="CC369" i="10" s="1"/>
  <c r="CC370" i="10" s="1"/>
  <c r="CC371" i="10" s="1"/>
  <c r="CC372" i="10" s="1"/>
  <c r="CC373" i="10" s="1"/>
  <c r="CC374" i="10" s="1"/>
  <c r="CC375" i="10" s="1"/>
  <c r="CC376" i="10" s="1"/>
  <c r="CC377" i="10" s="1"/>
  <c r="CC378" i="10" s="1"/>
  <c r="CC379" i="10" s="1"/>
  <c r="CC380" i="10" s="1"/>
  <c r="CC381" i="10" s="1"/>
  <c r="CC382" i="10" s="1"/>
  <c r="CC383" i="10" s="1"/>
  <c r="CC384" i="10" s="1"/>
  <c r="CC385" i="10" s="1"/>
  <c r="CC386" i="10" s="1"/>
  <c r="CC387" i="10" s="1"/>
  <c r="CC388" i="10" s="1"/>
  <c r="CC389" i="10" s="1"/>
  <c r="CC390" i="10" s="1"/>
  <c r="CC391" i="10" s="1"/>
  <c r="CC392" i="10" s="1"/>
  <c r="CC393" i="10" s="1"/>
  <c r="CC394" i="10" s="1"/>
  <c r="CC395" i="10" s="1"/>
  <c r="CC396" i="10" s="1"/>
  <c r="CC397" i="10" s="1"/>
  <c r="CC398" i="10" s="1"/>
  <c r="CC399" i="10" s="1"/>
  <c r="CC400" i="10" s="1"/>
  <c r="CC401" i="10" s="1"/>
  <c r="CC402" i="10" s="1"/>
  <c r="CC403" i="10" s="1"/>
  <c r="CC404" i="10" s="1"/>
  <c r="CC405" i="10" s="1"/>
  <c r="CC406" i="10" s="1"/>
  <c r="CC407" i="10" s="1"/>
  <c r="CC408" i="10" s="1"/>
  <c r="CC409" i="10" s="1"/>
  <c r="CC410" i="10" s="1"/>
  <c r="CC411" i="10" s="1"/>
  <c r="CC412" i="10" s="1"/>
  <c r="CC413" i="10" s="1"/>
  <c r="CC414" i="10" s="1"/>
  <c r="CC415" i="10" s="1"/>
  <c r="CC416" i="10" s="1"/>
  <c r="CC417" i="10" s="1"/>
  <c r="CC418" i="10" s="1"/>
  <c r="CC419" i="10" s="1"/>
  <c r="CC420" i="10" s="1"/>
  <c r="CC421" i="10" s="1"/>
  <c r="CC422" i="10" s="1"/>
  <c r="CC423" i="10" s="1"/>
  <c r="CC424" i="10" s="1"/>
  <c r="CC425" i="10" s="1"/>
  <c r="CC426" i="10" s="1"/>
  <c r="CC427" i="10" s="1"/>
  <c r="CC428" i="10" s="1"/>
  <c r="CC429" i="10" s="1"/>
  <c r="CC430" i="10" s="1"/>
  <c r="CC431" i="10" s="1"/>
  <c r="CC432" i="10" s="1"/>
  <c r="CC433" i="10" s="1"/>
  <c r="CC434" i="10" s="1"/>
  <c r="CC435" i="10" s="1"/>
  <c r="CC436" i="10" s="1"/>
  <c r="CC437" i="10" s="1"/>
  <c r="CC438" i="10" s="1"/>
  <c r="CC439" i="10" s="1"/>
  <c r="CC440" i="10" s="1"/>
  <c r="CC441" i="10" s="1"/>
  <c r="CC442" i="10" s="1"/>
  <c r="CC443" i="10" s="1"/>
  <c r="CC444" i="10" s="1"/>
  <c r="CC445" i="10" s="1"/>
  <c r="CC446" i="10" s="1"/>
  <c r="CC447" i="10" s="1"/>
  <c r="CC448" i="10" s="1"/>
  <c r="CC449" i="10" s="1"/>
  <c r="CC450" i="10" s="1"/>
  <c r="CC451" i="10" s="1"/>
  <c r="CC452" i="10" s="1"/>
  <c r="CC453" i="10" s="1"/>
  <c r="CC454" i="10" s="1"/>
  <c r="CC455" i="10" s="1"/>
  <c r="CC456" i="10" s="1"/>
  <c r="CC457" i="10" s="1"/>
  <c r="CC458" i="10" s="1"/>
  <c r="CC459" i="10" s="1"/>
  <c r="CC460" i="10" s="1"/>
  <c r="CC461" i="10" s="1"/>
  <c r="CC462" i="10" s="1"/>
  <c r="CC463" i="10" s="1"/>
  <c r="CC464" i="10" s="1"/>
  <c r="CC465" i="10" s="1"/>
  <c r="CC466" i="10" s="1"/>
  <c r="CC467" i="10" s="1"/>
  <c r="CC468" i="10" s="1"/>
  <c r="CC469" i="10" s="1"/>
  <c r="CC470" i="10" s="1"/>
  <c r="CC471" i="10" s="1"/>
  <c r="CC472" i="10" s="1"/>
  <c r="CC473" i="10" s="1"/>
  <c r="CC474" i="10" s="1"/>
  <c r="CC475" i="10" s="1"/>
  <c r="CC476" i="10" s="1"/>
  <c r="CC477" i="10" s="1"/>
  <c r="CC478" i="10" s="1"/>
  <c r="CC479" i="10" s="1"/>
  <c r="CC480" i="10" s="1"/>
  <c r="CC481" i="10" s="1"/>
  <c r="CC482" i="10" s="1"/>
  <c r="CC483" i="10" s="1"/>
  <c r="CC484" i="10" s="1"/>
  <c r="CC485" i="10" s="1"/>
  <c r="CC486" i="10" s="1"/>
  <c r="CC487" i="10" s="1"/>
  <c r="CC488" i="10" s="1"/>
  <c r="CC489" i="10" s="1"/>
  <c r="CC490" i="10" s="1"/>
  <c r="CC491" i="10" s="1"/>
  <c r="CC492" i="10" s="1"/>
  <c r="CC493" i="10" s="1"/>
  <c r="CC494" i="10" s="1"/>
  <c r="CC495" i="10" s="1"/>
  <c r="CC496" i="10" s="1"/>
  <c r="CC497" i="10" s="1"/>
  <c r="CC498" i="10" s="1"/>
  <c r="CC499" i="10" s="1"/>
  <c r="CC500" i="10" s="1"/>
  <c r="CC501" i="10" s="1"/>
  <c r="CC502" i="10" s="1"/>
  <c r="CC503" i="10" s="1"/>
  <c r="CC504" i="10" s="1"/>
  <c r="CC505" i="10" s="1"/>
  <c r="CC506" i="10" s="1"/>
  <c r="CC507" i="10" s="1"/>
  <c r="CC508" i="10" s="1"/>
  <c r="CC509" i="10" s="1"/>
  <c r="CC510" i="10" s="1"/>
  <c r="CC511" i="10" s="1"/>
  <c r="CC512" i="10" s="1"/>
  <c r="CC513" i="10" s="1"/>
  <c r="CC514" i="10" s="1"/>
  <c r="CC515" i="10" s="1"/>
  <c r="CC516" i="10" s="1"/>
  <c r="CC517" i="10" s="1"/>
  <c r="CC518" i="10" s="1"/>
  <c r="CC519" i="10" s="1"/>
  <c r="CC520" i="10" s="1"/>
  <c r="CC521" i="10" s="1"/>
  <c r="CC522" i="10" s="1"/>
  <c r="CC523" i="10" s="1"/>
  <c r="CC524" i="10" s="1"/>
  <c r="CC525" i="10" s="1"/>
  <c r="CC526" i="10" s="1"/>
  <c r="CC527" i="10" s="1"/>
  <c r="CC528" i="10" s="1"/>
  <c r="CC529" i="10" s="1"/>
  <c r="CC530" i="10" s="1"/>
  <c r="CC531" i="10" s="1"/>
  <c r="CC532" i="10" s="1"/>
  <c r="CC533" i="10" s="1"/>
  <c r="CC534" i="10" s="1"/>
  <c r="CC535" i="10" s="1"/>
  <c r="CC536" i="10" s="1"/>
  <c r="CC537" i="10" s="1"/>
  <c r="CC538" i="10" s="1"/>
  <c r="CC539" i="10" s="1"/>
  <c r="CC540" i="10" s="1"/>
  <c r="CC541" i="10" s="1"/>
  <c r="CC542" i="10" s="1"/>
  <c r="CC543" i="10" s="1"/>
  <c r="CC544" i="10" s="1"/>
  <c r="CC545" i="10" s="1"/>
  <c r="CC546" i="10" s="1"/>
  <c r="CC547" i="10" s="1"/>
  <c r="CC548" i="10" s="1"/>
  <c r="CC549" i="10" s="1"/>
  <c r="CC550" i="10" s="1"/>
  <c r="CC551" i="10" s="1"/>
  <c r="CC552" i="10" s="1"/>
  <c r="CC553" i="10" s="1"/>
  <c r="CC5" i="10"/>
  <c r="CA6" i="10"/>
  <c r="CA7" i="10"/>
  <c r="CA8" i="10" s="1"/>
  <c r="CA9" i="10" s="1"/>
  <c r="CA10" i="10" s="1"/>
  <c r="CA11" i="10" s="1"/>
  <c r="CA12" i="10" s="1"/>
  <c r="CA13" i="10" s="1"/>
  <c r="CA14" i="10" s="1"/>
  <c r="CA15" i="10" s="1"/>
  <c r="CA16" i="10" s="1"/>
  <c r="CA17" i="10" s="1"/>
  <c r="CA18" i="10" s="1"/>
  <c r="CA19" i="10" s="1"/>
  <c r="CA20" i="10" s="1"/>
  <c r="CA21" i="10" s="1"/>
  <c r="CA22" i="10" s="1"/>
  <c r="CA23" i="10" s="1"/>
  <c r="CA24" i="10" s="1"/>
  <c r="CA25" i="10" s="1"/>
  <c r="CA26" i="10" s="1"/>
  <c r="CA27" i="10" s="1"/>
  <c r="CA28" i="10" s="1"/>
  <c r="CA29" i="10" s="1"/>
  <c r="CA30" i="10" s="1"/>
  <c r="CA31" i="10" s="1"/>
  <c r="CA32" i="10" s="1"/>
  <c r="CA33" i="10" s="1"/>
  <c r="CA34" i="10" s="1"/>
  <c r="CA35" i="10" s="1"/>
  <c r="CA36" i="10" s="1"/>
  <c r="CA37" i="10" s="1"/>
  <c r="CA38" i="10" s="1"/>
  <c r="CA39" i="10" s="1"/>
  <c r="CA40" i="10" s="1"/>
  <c r="CA41" i="10" s="1"/>
  <c r="CA42" i="10" s="1"/>
  <c r="CA43" i="10" s="1"/>
  <c r="CA44" i="10" s="1"/>
  <c r="CA45" i="10" s="1"/>
  <c r="CA46" i="10" s="1"/>
  <c r="CA47" i="10" s="1"/>
  <c r="CA48" i="10" s="1"/>
  <c r="CA49" i="10" s="1"/>
  <c r="CA50" i="10" s="1"/>
  <c r="CA51" i="10" s="1"/>
  <c r="CA52" i="10" s="1"/>
  <c r="CA53" i="10" s="1"/>
  <c r="CA54" i="10" s="1"/>
  <c r="CA55" i="10" s="1"/>
  <c r="CA56" i="10" s="1"/>
  <c r="CA57" i="10" s="1"/>
  <c r="CA58" i="10" s="1"/>
  <c r="CA59" i="10" s="1"/>
  <c r="CA60" i="10" s="1"/>
  <c r="CA61" i="10" s="1"/>
  <c r="CA62" i="10" s="1"/>
  <c r="CA63" i="10" s="1"/>
  <c r="CA64" i="10" s="1"/>
  <c r="CA65" i="10" s="1"/>
  <c r="CA66" i="10" s="1"/>
  <c r="CA67" i="10" s="1"/>
  <c r="CA68" i="10" s="1"/>
  <c r="CA69" i="10" s="1"/>
  <c r="CA70" i="10" s="1"/>
  <c r="CA71" i="10" s="1"/>
  <c r="CA72" i="10" s="1"/>
  <c r="CA73" i="10" s="1"/>
  <c r="CA74" i="10" s="1"/>
  <c r="CA75" i="10" s="1"/>
  <c r="CA76" i="10" s="1"/>
  <c r="CA77" i="10" s="1"/>
  <c r="CA78" i="10" s="1"/>
  <c r="CA79" i="10" s="1"/>
  <c r="CA80" i="10" s="1"/>
  <c r="CA81" i="10" s="1"/>
  <c r="CA82" i="10" s="1"/>
  <c r="CA83" i="10" s="1"/>
  <c r="CA84" i="10" s="1"/>
  <c r="CA5" i="10"/>
  <c r="BY6" i="10"/>
  <c r="BY7" i="10" s="1"/>
  <c r="BY8" i="10" s="1"/>
  <c r="BY9" i="10" s="1"/>
  <c r="BY10" i="10" s="1"/>
  <c r="BY11" i="10" s="1"/>
  <c r="BY12" i="10" s="1"/>
  <c r="BY13" i="10" s="1"/>
  <c r="BY14" i="10" s="1"/>
  <c r="BY15" i="10" s="1"/>
  <c r="BY16" i="10" s="1"/>
  <c r="BY17" i="10" s="1"/>
  <c r="BY5" i="10"/>
  <c r="BW6" i="10"/>
  <c r="BW7" i="10" s="1"/>
  <c r="BW8" i="10" s="1"/>
  <c r="BW9" i="10" s="1"/>
  <c r="BW10" i="10" s="1"/>
  <c r="BW11" i="10" s="1"/>
  <c r="BW12" i="10" s="1"/>
  <c r="BW13" i="10" s="1"/>
  <c r="BW14" i="10" s="1"/>
  <c r="BW15" i="10" s="1"/>
  <c r="BW16" i="10" s="1"/>
  <c r="BW17" i="10" s="1"/>
  <c r="BW18" i="10" s="1"/>
  <c r="BW19" i="10" s="1"/>
  <c r="BW20" i="10" s="1"/>
  <c r="BW21" i="10" s="1"/>
  <c r="BW22" i="10" s="1"/>
  <c r="BW23" i="10" s="1"/>
  <c r="BW24" i="10" s="1"/>
  <c r="BW25" i="10" s="1"/>
  <c r="BW26" i="10" s="1"/>
  <c r="BW27" i="10" s="1"/>
  <c r="BW28" i="10" s="1"/>
  <c r="BW29" i="10" s="1"/>
  <c r="BW30" i="10" s="1"/>
  <c r="BW31" i="10" s="1"/>
  <c r="BW32" i="10" s="1"/>
  <c r="BW33" i="10" s="1"/>
  <c r="BW34" i="10" s="1"/>
  <c r="BW35" i="10" s="1"/>
  <c r="BW36" i="10" s="1"/>
  <c r="BW37" i="10" s="1"/>
  <c r="BW38" i="10" s="1"/>
  <c r="BW39" i="10" s="1"/>
  <c r="BW40" i="10" s="1"/>
  <c r="BW41" i="10" s="1"/>
  <c r="BW42" i="10" s="1"/>
  <c r="BW43" i="10" s="1"/>
  <c r="BW44" i="10" s="1"/>
  <c r="BW5" i="10"/>
  <c r="BT6" i="10" l="1"/>
  <c r="BT7" i="10"/>
  <c r="BT8" i="10"/>
  <c r="BT9" i="10"/>
  <c r="BT10" i="10"/>
  <c r="BT11" i="10" s="1"/>
  <c r="BT12" i="10" s="1"/>
  <c r="BT13" i="10" s="1"/>
  <c r="BT14" i="10" s="1"/>
  <c r="BT15" i="10" s="1"/>
  <c r="BT16" i="10" s="1"/>
  <c r="BT17" i="10" s="1"/>
  <c r="BT18" i="10" s="1"/>
  <c r="BT19" i="10" s="1"/>
  <c r="BT20" i="10" s="1"/>
  <c r="BT21" i="10" s="1"/>
  <c r="BT22" i="10" s="1"/>
  <c r="BT23" i="10" s="1"/>
  <c r="BT24" i="10" s="1"/>
  <c r="BT25" i="10" s="1"/>
  <c r="BT26" i="10" s="1"/>
  <c r="BT27" i="10" s="1"/>
  <c r="BT28" i="10" s="1"/>
  <c r="BT29" i="10" s="1"/>
  <c r="BT30" i="10" s="1"/>
  <c r="BT31" i="10" s="1"/>
  <c r="BT32" i="10" s="1"/>
  <c r="BT33" i="10" s="1"/>
  <c r="BT34" i="10" s="1"/>
  <c r="BT35" i="10" s="1"/>
  <c r="BT36" i="10" s="1"/>
  <c r="BT37" i="10" s="1"/>
  <c r="BT38" i="10" s="1"/>
  <c r="BT39" i="10" s="1"/>
  <c r="BT40" i="10" s="1"/>
  <c r="BT41" i="10" s="1"/>
  <c r="BT42" i="10" s="1"/>
  <c r="BT43" i="10" s="1"/>
  <c r="BT44" i="10" s="1"/>
  <c r="BT45" i="10" s="1"/>
  <c r="BT46" i="10" s="1"/>
  <c r="BT47" i="10" s="1"/>
  <c r="BT48" i="10" s="1"/>
  <c r="BT49" i="10" s="1"/>
  <c r="BT50" i="10" s="1"/>
  <c r="BT51" i="10" s="1"/>
  <c r="BT52" i="10" s="1"/>
  <c r="BT53" i="10" s="1"/>
  <c r="BT54" i="10" s="1"/>
  <c r="BT55" i="10" s="1"/>
  <c r="BT56" i="10" s="1"/>
  <c r="BT57" i="10" s="1"/>
  <c r="BT58" i="10" s="1"/>
  <c r="BT59" i="10" s="1"/>
  <c r="BT60" i="10" s="1"/>
  <c r="BT61" i="10" s="1"/>
  <c r="BT62" i="10" s="1"/>
  <c r="BT63" i="10" s="1"/>
  <c r="BT64" i="10" s="1"/>
  <c r="BT65" i="10" s="1"/>
  <c r="BT66" i="10" s="1"/>
  <c r="BT5" i="10"/>
  <c r="BR6" i="10"/>
  <c r="BR7" i="10"/>
  <c r="BR8" i="10"/>
  <c r="BR9" i="10" s="1"/>
  <c r="BR10" i="10" s="1"/>
  <c r="BR11" i="10" s="1"/>
  <c r="BR12" i="10" s="1"/>
  <c r="BR13" i="10" s="1"/>
  <c r="BR14" i="10" s="1"/>
  <c r="BR15" i="10" s="1"/>
  <c r="BR16" i="10" s="1"/>
  <c r="BR17" i="10" s="1"/>
  <c r="BR18" i="10" s="1"/>
  <c r="BR19" i="10" s="1"/>
  <c r="BR20" i="10" s="1"/>
  <c r="BR21" i="10" s="1"/>
  <c r="BR22" i="10" s="1"/>
  <c r="BR23" i="10" s="1"/>
  <c r="BR24" i="10" s="1"/>
  <c r="BR25" i="10" s="1"/>
  <c r="BR26" i="10" s="1"/>
  <c r="BR27" i="10" s="1"/>
  <c r="BR28" i="10" s="1"/>
  <c r="BR29" i="10" s="1"/>
  <c r="BR30" i="10" s="1"/>
  <c r="BR31" i="10" s="1"/>
  <c r="BR32" i="10" s="1"/>
  <c r="BR33" i="10" s="1"/>
  <c r="BR34" i="10" s="1"/>
  <c r="BR35" i="10" s="1"/>
  <c r="BR36" i="10" s="1"/>
  <c r="BR37" i="10" s="1"/>
  <c r="BR38" i="10" s="1"/>
  <c r="BR39" i="10" s="1"/>
  <c r="BR40" i="10" s="1"/>
  <c r="BR41" i="10" s="1"/>
  <c r="BR42" i="10" s="1"/>
  <c r="BR43" i="10" s="1"/>
  <c r="BR44" i="10" s="1"/>
  <c r="BR45" i="10" s="1"/>
  <c r="BR46" i="10" s="1"/>
  <c r="BR47" i="10" s="1"/>
  <c r="BR48" i="10" s="1"/>
  <c r="BR49" i="10" s="1"/>
  <c r="BR50" i="10" s="1"/>
  <c r="BR51" i="10" s="1"/>
  <c r="BR52" i="10" s="1"/>
  <c r="BR53" i="10" s="1"/>
  <c r="BR54" i="10" s="1"/>
  <c r="BR55" i="10" s="1"/>
  <c r="BR56" i="10" s="1"/>
  <c r="BR57" i="10" s="1"/>
  <c r="BR58" i="10" s="1"/>
  <c r="BR59" i="10" s="1"/>
  <c r="BR60" i="10" s="1"/>
  <c r="BR61" i="10" s="1"/>
  <c r="BR62" i="10" s="1"/>
  <c r="BR63" i="10" s="1"/>
  <c r="BR64" i="10" s="1"/>
  <c r="BR65" i="10" s="1"/>
  <c r="BR66" i="10" s="1"/>
  <c r="BR67" i="10" s="1"/>
  <c r="BR68" i="10" s="1"/>
  <c r="BR69" i="10" s="1"/>
  <c r="BR70" i="10" s="1"/>
  <c r="BR71" i="10" s="1"/>
  <c r="BR72" i="10" s="1"/>
  <c r="BR73" i="10" s="1"/>
  <c r="BR5" i="10"/>
  <c r="BP8" i="10"/>
  <c r="BP9" i="10" s="1"/>
  <c r="BP10" i="10" s="1"/>
  <c r="BP11" i="10" s="1"/>
  <c r="BP12" i="10" s="1"/>
  <c r="BP13" i="10" s="1"/>
  <c r="BP14" i="10" s="1"/>
  <c r="BP15" i="10" s="1"/>
  <c r="BP16" i="10" s="1"/>
  <c r="BP17" i="10" s="1"/>
  <c r="BP18" i="10" s="1"/>
  <c r="BP19" i="10" s="1"/>
  <c r="BP20" i="10" s="1"/>
  <c r="BP21" i="10" s="1"/>
  <c r="BP22" i="10" s="1"/>
  <c r="BP23" i="10" s="1"/>
  <c r="BP24" i="10" s="1"/>
  <c r="BP25" i="10" s="1"/>
  <c r="BP26" i="10" s="1"/>
  <c r="BP27" i="10" s="1"/>
  <c r="BP28" i="10" s="1"/>
  <c r="BP29" i="10" s="1"/>
  <c r="BP30" i="10" s="1"/>
  <c r="BP31" i="10" s="1"/>
  <c r="BP32" i="10" s="1"/>
  <c r="BP33" i="10" s="1"/>
  <c r="BP34" i="10" s="1"/>
  <c r="BP35" i="10" s="1"/>
  <c r="BP36" i="10" s="1"/>
  <c r="BP37" i="10" s="1"/>
  <c r="BP38" i="10" s="1"/>
  <c r="BP39" i="10" s="1"/>
  <c r="BP40" i="10" s="1"/>
  <c r="BP41" i="10" s="1"/>
  <c r="BP42" i="10" s="1"/>
  <c r="BP43" i="10" s="1"/>
  <c r="BP44" i="10" s="1"/>
  <c r="BP45" i="10" s="1"/>
  <c r="BP46" i="10" s="1"/>
  <c r="BP47" i="10" s="1"/>
  <c r="BP48" i="10" s="1"/>
  <c r="BP49" i="10" s="1"/>
  <c r="BP50" i="10" s="1"/>
  <c r="BP51" i="10" s="1"/>
  <c r="BP52" i="10" s="1"/>
  <c r="BP53" i="10" s="1"/>
  <c r="BP6" i="10"/>
  <c r="BP7" i="10" s="1"/>
  <c r="BP5" i="10"/>
  <c r="BN6" i="10"/>
  <c r="BN7" i="10" s="1"/>
  <c r="BN8" i="10" s="1"/>
  <c r="BN9" i="10" s="1"/>
  <c r="BN10" i="10" s="1"/>
  <c r="BN11" i="10" s="1"/>
  <c r="BN12" i="10" s="1"/>
  <c r="BN13" i="10" s="1"/>
  <c r="BN14" i="10" s="1"/>
  <c r="BN15" i="10" s="1"/>
  <c r="BN16" i="10" s="1"/>
  <c r="BN17" i="10" s="1"/>
  <c r="BN18" i="10" s="1"/>
  <c r="BN19" i="10" s="1"/>
  <c r="BN20" i="10" s="1"/>
  <c r="BN21" i="10" s="1"/>
  <c r="BN22" i="10" s="1"/>
  <c r="BN23" i="10" s="1"/>
  <c r="BN24" i="10" s="1"/>
  <c r="BN25" i="10" s="1"/>
  <c r="BN26" i="10" s="1"/>
  <c r="BN27" i="10" s="1"/>
  <c r="BN28" i="10" s="1"/>
  <c r="BN29" i="10" s="1"/>
  <c r="BN30" i="10" s="1"/>
  <c r="BN31" i="10" s="1"/>
  <c r="BN32" i="10" s="1"/>
  <c r="BN33" i="10" s="1"/>
  <c r="BN5" i="10"/>
  <c r="BH9" i="10"/>
  <c r="BH10" i="10"/>
  <c r="BH11" i="10" s="1"/>
  <c r="BH12" i="10" s="1"/>
  <c r="BH13" i="10" s="1"/>
  <c r="BH14" i="10" s="1"/>
  <c r="BH15" i="10" s="1"/>
  <c r="BH16" i="10" s="1"/>
  <c r="BH17" i="10" s="1"/>
  <c r="BH18" i="10" s="1"/>
  <c r="BH19" i="10" s="1"/>
  <c r="BH20" i="10" s="1"/>
  <c r="BH21" i="10" s="1"/>
  <c r="BH22" i="10" s="1"/>
  <c r="BH23" i="10" s="1"/>
  <c r="BH24" i="10" s="1"/>
  <c r="BH25" i="10" s="1"/>
  <c r="BH26" i="10" s="1"/>
  <c r="BH27" i="10" s="1"/>
  <c r="BH28" i="10" s="1"/>
  <c r="BH29" i="10" s="1"/>
  <c r="BH30" i="10" s="1"/>
  <c r="BH31" i="10" s="1"/>
  <c r="BH32" i="10" s="1"/>
  <c r="BH33" i="10" s="1"/>
  <c r="BH34" i="10" s="1"/>
  <c r="BH35" i="10" s="1"/>
  <c r="BH36" i="10" s="1"/>
  <c r="BH37" i="10" s="1"/>
  <c r="BH38" i="10" s="1"/>
  <c r="BH39" i="10" s="1"/>
  <c r="BH40" i="10" s="1"/>
  <c r="BH41" i="10" s="1"/>
  <c r="BH42" i="10" s="1"/>
  <c r="BH43" i="10" s="1"/>
  <c r="BH44" i="10" s="1"/>
  <c r="BH45" i="10" s="1"/>
  <c r="BH46" i="10" s="1"/>
  <c r="BH47" i="10" s="1"/>
  <c r="BH48" i="10" s="1"/>
  <c r="BH49" i="10" s="1"/>
  <c r="BH50" i="10" s="1"/>
  <c r="BH51" i="10" s="1"/>
  <c r="BH52" i="10" s="1"/>
  <c r="BH53" i="10" s="1"/>
  <c r="BH54" i="10" s="1"/>
  <c r="BH55" i="10" s="1"/>
  <c r="BH56" i="10" s="1"/>
  <c r="BH57" i="10" s="1"/>
  <c r="BH58" i="10" s="1"/>
  <c r="BH59" i="10" s="1"/>
  <c r="BH60" i="10" s="1"/>
  <c r="BH61" i="10" s="1"/>
  <c r="BH62" i="10" s="1"/>
  <c r="BH63" i="10" s="1"/>
  <c r="BH64" i="10" s="1"/>
  <c r="BH65" i="10" s="1"/>
  <c r="BH66" i="10" s="1"/>
  <c r="BH67" i="10" s="1"/>
  <c r="BH68" i="10" s="1"/>
  <c r="BH69" i="10" s="1"/>
  <c r="BH70" i="10" s="1"/>
  <c r="BH71" i="10" s="1"/>
  <c r="BH72" i="10" s="1"/>
  <c r="BH73" i="10" s="1"/>
  <c r="BH74" i="10" s="1"/>
  <c r="BH75" i="10" s="1"/>
  <c r="BH76" i="10" s="1"/>
  <c r="BH77" i="10" s="1"/>
  <c r="BH78" i="10" s="1"/>
  <c r="BH79" i="10" s="1"/>
  <c r="BH80" i="10" s="1"/>
  <c r="BH81" i="10" s="1"/>
  <c r="BH82" i="10" s="1"/>
  <c r="BH83" i="10" s="1"/>
  <c r="BH84" i="10" s="1"/>
  <c r="BH85" i="10" s="1"/>
  <c r="BH86" i="10" s="1"/>
  <c r="BH87" i="10" s="1"/>
  <c r="BH88" i="10" s="1"/>
  <c r="BH89" i="10" s="1"/>
  <c r="BH90" i="10" s="1"/>
  <c r="BH91" i="10" s="1"/>
  <c r="BH92" i="10" s="1"/>
  <c r="BH93" i="10" s="1"/>
  <c r="BH94" i="10" s="1"/>
  <c r="BH95" i="10" s="1"/>
  <c r="BH96" i="10" s="1"/>
  <c r="BH97" i="10" s="1"/>
  <c r="BH98" i="10" s="1"/>
  <c r="BH99" i="10" s="1"/>
  <c r="BH100" i="10" s="1"/>
  <c r="BH101" i="10" s="1"/>
  <c r="BH102" i="10" s="1"/>
  <c r="BH103" i="10" s="1"/>
  <c r="BH104" i="10" s="1"/>
  <c r="BH105" i="10" s="1"/>
  <c r="BH106" i="10" s="1"/>
  <c r="BH107" i="10" s="1"/>
  <c r="BH108" i="10" s="1"/>
  <c r="BH109" i="10" s="1"/>
  <c r="BH110" i="10" s="1"/>
  <c r="BH111" i="10" s="1"/>
  <c r="BH112" i="10" s="1"/>
  <c r="BH113" i="10" s="1"/>
  <c r="BH114" i="10" s="1"/>
  <c r="BH115" i="10" s="1"/>
  <c r="BH116" i="10" s="1"/>
  <c r="BH117" i="10" s="1"/>
  <c r="BH118" i="10" s="1"/>
  <c r="BH119" i="10" s="1"/>
  <c r="BH120" i="10" s="1"/>
  <c r="BH121" i="10" s="1"/>
  <c r="BH122" i="10" s="1"/>
  <c r="BH123" i="10" s="1"/>
  <c r="BH124" i="10" s="1"/>
  <c r="BH125" i="10" s="1"/>
  <c r="BH126" i="10" s="1"/>
  <c r="BH127" i="10" s="1"/>
  <c r="BH128" i="10" s="1"/>
  <c r="BH129" i="10" s="1"/>
  <c r="BH130" i="10" s="1"/>
  <c r="BH131" i="10" s="1"/>
  <c r="BH132" i="10" s="1"/>
  <c r="BH133" i="10" s="1"/>
  <c r="BH134" i="10" s="1"/>
  <c r="BH135" i="10" s="1"/>
  <c r="BH136" i="10" s="1"/>
  <c r="BH137" i="10" s="1"/>
  <c r="BH138" i="10" s="1"/>
  <c r="BH139" i="10" s="1"/>
  <c r="BH140" i="10" s="1"/>
  <c r="BH141" i="10" s="1"/>
  <c r="BH142" i="10" s="1"/>
  <c r="BH143" i="10" s="1"/>
  <c r="BH6" i="10"/>
  <c r="BH7" i="10" s="1"/>
  <c r="BH8" i="10" s="1"/>
  <c r="BH5" i="10"/>
  <c r="BF8" i="10"/>
  <c r="BF9" i="10"/>
  <c r="BF10" i="10"/>
  <c r="BF11" i="10"/>
  <c r="BF12" i="10"/>
  <c r="BF13" i="10" s="1"/>
  <c r="BF14" i="10" s="1"/>
  <c r="BF15" i="10" s="1"/>
  <c r="BF16" i="10" s="1"/>
  <c r="BF17" i="10" s="1"/>
  <c r="BF18" i="10" s="1"/>
  <c r="BF19" i="10" s="1"/>
  <c r="BF20" i="10" s="1"/>
  <c r="BF21" i="10" s="1"/>
  <c r="BF22" i="10" s="1"/>
  <c r="BF23" i="10" s="1"/>
  <c r="BF24" i="10" s="1"/>
  <c r="BF25" i="10" s="1"/>
  <c r="BF26" i="10" s="1"/>
  <c r="BF27" i="10" s="1"/>
  <c r="BF28" i="10" s="1"/>
  <c r="BF29" i="10" s="1"/>
  <c r="BF30" i="10" s="1"/>
  <c r="BF31" i="10" s="1"/>
  <c r="BF32" i="10" s="1"/>
  <c r="BF33" i="10" s="1"/>
  <c r="BF34" i="10" s="1"/>
  <c r="BF35" i="10" s="1"/>
  <c r="BF36" i="10" s="1"/>
  <c r="BF37" i="10" s="1"/>
  <c r="BF38" i="10" s="1"/>
  <c r="BF39" i="10" s="1"/>
  <c r="BF40" i="10" s="1"/>
  <c r="BF41" i="10" s="1"/>
  <c r="BF42" i="10" s="1"/>
  <c r="BF43" i="10" s="1"/>
  <c r="BF44" i="10" s="1"/>
  <c r="BF45" i="10" s="1"/>
  <c r="BF46" i="10" s="1"/>
  <c r="BF47" i="10" s="1"/>
  <c r="BF48" i="10" s="1"/>
  <c r="BF49" i="10" s="1"/>
  <c r="BF50" i="10" s="1"/>
  <c r="BF51" i="10" s="1"/>
  <c r="BF52" i="10" s="1"/>
  <c r="BF53" i="10" s="1"/>
  <c r="BF54" i="10" s="1"/>
  <c r="BF55" i="10" s="1"/>
  <c r="BF56" i="10" s="1"/>
  <c r="BF57" i="10" s="1"/>
  <c r="BF58" i="10" s="1"/>
  <c r="BF59" i="10" s="1"/>
  <c r="BF60" i="10" s="1"/>
  <c r="BF61" i="10" s="1"/>
  <c r="BF62" i="10" s="1"/>
  <c r="BF63" i="10" s="1"/>
  <c r="BF64" i="10" s="1"/>
  <c r="BF65" i="10" s="1"/>
  <c r="BF66" i="10" s="1"/>
  <c r="BF67" i="10" s="1"/>
  <c r="BF68" i="10" s="1"/>
  <c r="BF69" i="10" s="1"/>
  <c r="BF70" i="10" s="1"/>
  <c r="BF71" i="10" s="1"/>
  <c r="BF72" i="10" s="1"/>
  <c r="BF73" i="10" s="1"/>
  <c r="BF74" i="10" s="1"/>
  <c r="BF75" i="10" s="1"/>
  <c r="BF76" i="10" s="1"/>
  <c r="BF77" i="10" s="1"/>
  <c r="BF78" i="10" s="1"/>
  <c r="BF79" i="10" s="1"/>
  <c r="BF80" i="10" s="1"/>
  <c r="BF81" i="10" s="1"/>
  <c r="BF82" i="10" s="1"/>
  <c r="BF83" i="10" s="1"/>
  <c r="BF84" i="10" s="1"/>
  <c r="BF85" i="10" s="1"/>
  <c r="BF86" i="10" s="1"/>
  <c r="BF87" i="10" s="1"/>
  <c r="BF88" i="10" s="1"/>
  <c r="BF89" i="10" s="1"/>
  <c r="BF90" i="10" s="1"/>
  <c r="BF91" i="10" s="1"/>
  <c r="BF92" i="10" s="1"/>
  <c r="BF93" i="10" s="1"/>
  <c r="BF94" i="10" s="1"/>
  <c r="BF95" i="10" s="1"/>
  <c r="BF96" i="10" s="1"/>
  <c r="BF97" i="10" s="1"/>
  <c r="BF98" i="10" s="1"/>
  <c r="BF99" i="10" s="1"/>
  <c r="BF100" i="10" s="1"/>
  <c r="BF101" i="10" s="1"/>
  <c r="BF102" i="10" s="1"/>
  <c r="BF103" i="10" s="1"/>
  <c r="BF104" i="10" s="1"/>
  <c r="BF105" i="10" s="1"/>
  <c r="BF106" i="10" s="1"/>
  <c r="BF107" i="10" s="1"/>
  <c r="BF108" i="10" s="1"/>
  <c r="BF109" i="10" s="1"/>
  <c r="BF110" i="10" s="1"/>
  <c r="BF111" i="10" s="1"/>
  <c r="BF112" i="10" s="1"/>
  <c r="BF113" i="10" s="1"/>
  <c r="BF114" i="10" s="1"/>
  <c r="BF115" i="10" s="1"/>
  <c r="BF116" i="10" s="1"/>
  <c r="BF117" i="10" s="1"/>
  <c r="BF118" i="10" s="1"/>
  <c r="BF119" i="10" s="1"/>
  <c r="BF120" i="10" s="1"/>
  <c r="BF121" i="10" s="1"/>
  <c r="BF122" i="10" s="1"/>
  <c r="BF123" i="10" s="1"/>
  <c r="BF6" i="10"/>
  <c r="BF7" i="10" s="1"/>
  <c r="BF5" i="10"/>
  <c r="BD8" i="10"/>
  <c r="BD9" i="10" s="1"/>
  <c r="BD10" i="10" s="1"/>
  <c r="BD11" i="10" s="1"/>
  <c r="BD12" i="10" s="1"/>
  <c r="BD13" i="10" s="1"/>
  <c r="BD14" i="10" s="1"/>
  <c r="BD15" i="10" s="1"/>
  <c r="BD16" i="10" s="1"/>
  <c r="BD17" i="10" s="1"/>
  <c r="BD18" i="10" s="1"/>
  <c r="BD19" i="10" s="1"/>
  <c r="BD20" i="10" s="1"/>
  <c r="BD21" i="10" s="1"/>
  <c r="BD22" i="10" s="1"/>
  <c r="BD23" i="10" s="1"/>
  <c r="BD24" i="10" s="1"/>
  <c r="BD25" i="10" s="1"/>
  <c r="BD26" i="10" s="1"/>
  <c r="BD27" i="10" s="1"/>
  <c r="BD28" i="10" s="1"/>
  <c r="BD29" i="10" s="1"/>
  <c r="BD30" i="10" s="1"/>
  <c r="BD31" i="10" s="1"/>
  <c r="BD32" i="10" s="1"/>
  <c r="BD33" i="10" s="1"/>
  <c r="BD34" i="10" s="1"/>
  <c r="BD35" i="10" s="1"/>
  <c r="BD36" i="10" s="1"/>
  <c r="BD37" i="10" s="1"/>
  <c r="BD38" i="10" s="1"/>
  <c r="BD39" i="10" s="1"/>
  <c r="BD40" i="10" s="1"/>
  <c r="BD41" i="10" s="1"/>
  <c r="BD42" i="10" s="1"/>
  <c r="BD43" i="10" s="1"/>
  <c r="BD44" i="10" s="1"/>
  <c r="BD45" i="10" s="1"/>
  <c r="BD46" i="10" s="1"/>
  <c r="BD47" i="10" s="1"/>
  <c r="BD48" i="10" s="1"/>
  <c r="BD49" i="10" s="1"/>
  <c r="BD50" i="10" s="1"/>
  <c r="BD51" i="10" s="1"/>
  <c r="BD52" i="10" s="1"/>
  <c r="BD53" i="10" s="1"/>
  <c r="BD54" i="10" s="1"/>
  <c r="BD55" i="10" s="1"/>
  <c r="BD56" i="10" s="1"/>
  <c r="BD57" i="10" s="1"/>
  <c r="BD58" i="10" s="1"/>
  <c r="BD59" i="10" s="1"/>
  <c r="BD60" i="10" s="1"/>
  <c r="BD61" i="10" s="1"/>
  <c r="BD62" i="10" s="1"/>
  <c r="BD63" i="10" s="1"/>
  <c r="BD64" i="10" s="1"/>
  <c r="BD65" i="10" s="1"/>
  <c r="BD66" i="10" s="1"/>
  <c r="BD67" i="10" s="1"/>
  <c r="BD68" i="10" s="1"/>
  <c r="BD69" i="10" s="1"/>
  <c r="BD70" i="10" s="1"/>
  <c r="BD71" i="10" s="1"/>
  <c r="BD72" i="10" s="1"/>
  <c r="BD73" i="10" s="1"/>
  <c r="BD74" i="10" s="1"/>
  <c r="BD75" i="10" s="1"/>
  <c r="BD76" i="10" s="1"/>
  <c r="BD77" i="10" s="1"/>
  <c r="BD78" i="10" s="1"/>
  <c r="BD79" i="10" s="1"/>
  <c r="BD80" i="10" s="1"/>
  <c r="BD81" i="10" s="1"/>
  <c r="BD82" i="10" s="1"/>
  <c r="BD83" i="10" s="1"/>
  <c r="BD84" i="10" s="1"/>
  <c r="BD85" i="10" s="1"/>
  <c r="BD86" i="10" s="1"/>
  <c r="BD87" i="10" s="1"/>
  <c r="BD88" i="10" s="1"/>
  <c r="BD89" i="10" s="1"/>
  <c r="BD90" i="10" s="1"/>
  <c r="BD91" i="10" s="1"/>
  <c r="BD92" i="10" s="1"/>
  <c r="BD93" i="10" s="1"/>
  <c r="BD7" i="10"/>
  <c r="BD6" i="10"/>
  <c r="BD5" i="10"/>
  <c r="C2" i="4"/>
  <c r="G147" i="4" l="1"/>
  <c r="AB11" i="13" s="1"/>
  <c r="G38" i="4"/>
  <c r="O11" i="13" s="1"/>
  <c r="G36" i="4"/>
  <c r="M11" i="13" s="1"/>
  <c r="N11" i="13"/>
  <c r="P11" i="13" l="1"/>
  <c r="G45" i="4" l="1"/>
  <c r="G46" i="4"/>
  <c r="C29" i="4"/>
  <c r="C34" i="4" s="1"/>
  <c r="C35" i="4" l="1"/>
  <c r="L11" i="13" s="1"/>
  <c r="G47" i="4"/>
  <c r="C173" i="4" l="1"/>
  <c r="H173" i="4" s="1"/>
  <c r="AD11" i="13" s="1"/>
  <c r="C178" i="4"/>
  <c r="H178" i="4" s="1"/>
  <c r="AE11" i="13" s="1"/>
  <c r="AE5" i="10"/>
  <c r="AE6" i="10" s="1"/>
  <c r="AE7" i="10" s="1"/>
  <c r="AE8" i="10" s="1"/>
  <c r="AE9" i="10" s="1"/>
  <c r="AE10" i="10" s="1"/>
  <c r="AE11" i="10" s="1"/>
  <c r="AE12" i="10" s="1"/>
  <c r="AE13" i="10" s="1"/>
  <c r="AE14" i="10" s="1"/>
  <c r="AE15" i="10" s="1"/>
  <c r="AE16" i="10" s="1"/>
  <c r="AE17" i="10" s="1"/>
  <c r="AE18" i="10" s="1"/>
  <c r="AE19" i="10" s="1"/>
  <c r="AE20" i="10" s="1"/>
  <c r="AE21" i="10" s="1"/>
  <c r="AE22" i="10" s="1"/>
  <c r="AE23" i="10" s="1"/>
  <c r="AE24" i="10" s="1"/>
  <c r="AE25" i="10" s="1"/>
  <c r="AE26" i="10" s="1"/>
  <c r="AE27" i="10" s="1"/>
  <c r="AE28" i="10" s="1"/>
  <c r="AE29" i="10" s="1"/>
  <c r="AE30" i="10" s="1"/>
  <c r="AE31" i="10" s="1"/>
  <c r="AE32" i="10" s="1"/>
  <c r="AE33" i="10" s="1"/>
  <c r="AE34" i="10" s="1"/>
  <c r="AE35" i="10" s="1"/>
  <c r="AE36" i="10" s="1"/>
  <c r="AE37" i="10" s="1"/>
  <c r="AE38" i="10" s="1"/>
  <c r="AE39" i="10" s="1"/>
  <c r="AE40" i="10" s="1"/>
  <c r="AE41" i="10" s="1"/>
  <c r="AE42" i="10" s="1"/>
  <c r="AE43" i="10" s="1"/>
  <c r="AE44" i="10" s="1"/>
  <c r="AE45" i="10" s="1"/>
  <c r="AE46" i="10" s="1"/>
  <c r="AE47" i="10" s="1"/>
  <c r="AE48" i="10" s="1"/>
  <c r="AE49" i="10" s="1"/>
  <c r="AE50" i="10" s="1"/>
  <c r="AE51" i="10" s="1"/>
  <c r="AE52" i="10" s="1"/>
  <c r="AE53" i="10" s="1"/>
  <c r="AE54" i="10" s="1"/>
  <c r="AE55" i="10" s="1"/>
  <c r="AE56" i="10" s="1"/>
  <c r="AE57" i="10" s="1"/>
  <c r="AE58" i="10" s="1"/>
  <c r="AE59" i="10" s="1"/>
  <c r="AE60" i="10" s="1"/>
  <c r="AE61" i="10" s="1"/>
  <c r="AE62" i="10" s="1"/>
  <c r="AE63" i="10" s="1"/>
  <c r="AE64" i="10" s="1"/>
  <c r="AE65" i="10" s="1"/>
  <c r="AE66" i="10" s="1"/>
  <c r="AE67" i="10" s="1"/>
  <c r="AE68" i="10" s="1"/>
  <c r="AE69" i="10" s="1"/>
  <c r="AE70" i="10" s="1"/>
  <c r="AE71" i="10" s="1"/>
  <c r="AE72" i="10" s="1"/>
  <c r="AE73" i="10" s="1"/>
  <c r="AE74" i="10" s="1"/>
  <c r="AE75" i="10" s="1"/>
  <c r="AE76" i="10" s="1"/>
  <c r="AE77" i="10" s="1"/>
  <c r="AE78" i="10" s="1"/>
  <c r="AE79" i="10" s="1"/>
  <c r="AE80" i="10" s="1"/>
  <c r="AE81" i="10" s="1"/>
  <c r="AE82" i="10" s="1"/>
  <c r="AE83" i="10" s="1"/>
  <c r="AE84" i="10" s="1"/>
  <c r="AE85" i="10" s="1"/>
  <c r="AE86" i="10" s="1"/>
  <c r="AE87" i="10" s="1"/>
  <c r="AE88" i="10" s="1"/>
  <c r="AE89" i="10" s="1"/>
  <c r="AE90" i="10" s="1"/>
  <c r="AE91" i="10" s="1"/>
  <c r="AE92" i="10" s="1"/>
  <c r="AE93" i="10" s="1"/>
  <c r="AE94" i="10" s="1"/>
  <c r="AE95" i="10" s="1"/>
  <c r="AE96" i="10" s="1"/>
  <c r="AE97" i="10" s="1"/>
  <c r="AE98" i="10" s="1"/>
  <c r="AE99" i="10" s="1"/>
  <c r="AE100" i="10" s="1"/>
  <c r="AE101" i="10" s="1"/>
  <c r="AE102" i="10" s="1"/>
  <c r="AE103" i="10" s="1"/>
  <c r="AE104" i="10" s="1"/>
  <c r="AE105" i="10" s="1"/>
  <c r="AE106" i="10" s="1"/>
  <c r="AE107" i="10" s="1"/>
  <c r="AE108" i="10" s="1"/>
  <c r="AE109" i="10" s="1"/>
  <c r="AE110" i="10" s="1"/>
  <c r="AE111" i="10" s="1"/>
  <c r="AE112" i="10" s="1"/>
  <c r="AE113" i="10" s="1"/>
  <c r="AE114" i="10" s="1"/>
  <c r="AE115" i="10" s="1"/>
  <c r="AE116" i="10" s="1"/>
  <c r="AE117" i="10" s="1"/>
  <c r="AE118" i="10" s="1"/>
  <c r="AE119" i="10" s="1"/>
  <c r="AE120" i="10" s="1"/>
  <c r="AE121" i="10" s="1"/>
  <c r="AE122" i="10" s="1"/>
  <c r="AE123" i="10" s="1"/>
  <c r="AE124" i="10" s="1"/>
  <c r="AE125" i="10" s="1"/>
  <c r="AE126" i="10" s="1"/>
  <c r="AE127" i="10" s="1"/>
  <c r="AE128" i="10" s="1"/>
  <c r="AE129" i="10" s="1"/>
  <c r="AE130" i="10" s="1"/>
  <c r="AE131" i="10" s="1"/>
  <c r="AE132" i="10" s="1"/>
  <c r="AE133" i="10" s="1"/>
  <c r="AE134" i="10" s="1"/>
  <c r="AE135" i="10" s="1"/>
  <c r="AE136" i="10" s="1"/>
  <c r="AE137" i="10" s="1"/>
  <c r="AE138" i="10" s="1"/>
  <c r="AE139" i="10" s="1"/>
  <c r="AE140" i="10" s="1"/>
  <c r="AE141" i="10" s="1"/>
  <c r="AE142" i="10" s="1"/>
  <c r="AE143" i="10" s="1"/>
  <c r="AE144" i="10" s="1"/>
  <c r="AE145" i="10" s="1"/>
  <c r="AE146" i="10" s="1"/>
  <c r="AE147" i="10" s="1"/>
  <c r="AE148" i="10" s="1"/>
  <c r="AE149" i="10" s="1"/>
  <c r="AE150" i="10" s="1"/>
  <c r="AE151" i="10" s="1"/>
  <c r="AE152" i="10" s="1"/>
  <c r="AE153" i="10" s="1"/>
  <c r="AE154" i="10" s="1"/>
  <c r="AE155" i="10" s="1"/>
  <c r="AE156" i="10" s="1"/>
  <c r="AE157" i="10" s="1"/>
  <c r="AE158" i="10" s="1"/>
  <c r="AE159" i="10" s="1"/>
  <c r="AE160" i="10" s="1"/>
  <c r="AE161" i="10" s="1"/>
  <c r="AE162" i="10" s="1"/>
  <c r="AE163" i="10" s="1"/>
  <c r="AE164" i="10" s="1"/>
  <c r="AE165" i="10" s="1"/>
  <c r="AE166" i="10" s="1"/>
  <c r="AE167" i="10" s="1"/>
  <c r="AE168" i="10" s="1"/>
  <c r="AE169" i="10" s="1"/>
  <c r="AE170" i="10" s="1"/>
  <c r="AE171" i="10" s="1"/>
  <c r="AE172" i="10" s="1"/>
  <c r="AE173" i="10" s="1"/>
  <c r="AE174" i="10" s="1"/>
  <c r="AE175" i="10" s="1"/>
  <c r="AE176" i="10" s="1"/>
  <c r="AE177" i="10" s="1"/>
  <c r="AE178" i="10" s="1"/>
  <c r="AE179" i="10" s="1"/>
  <c r="AE180" i="10" s="1"/>
  <c r="AE181" i="10" s="1"/>
  <c r="AE182" i="10" s="1"/>
  <c r="AE183" i="10" s="1"/>
  <c r="AE184" i="10" s="1"/>
  <c r="AE185" i="10" s="1"/>
  <c r="AE186" i="10" s="1"/>
  <c r="AE187" i="10" s="1"/>
  <c r="AE188" i="10" s="1"/>
  <c r="AE189" i="10" s="1"/>
  <c r="AE190" i="10" s="1"/>
  <c r="AE191" i="10" s="1"/>
  <c r="AE192" i="10" s="1"/>
  <c r="AE193" i="10" s="1"/>
  <c r="AE194" i="10" s="1"/>
  <c r="AE195" i="10" s="1"/>
  <c r="AE196" i="10" s="1"/>
  <c r="AE197" i="10" s="1"/>
  <c r="AE198" i="10" s="1"/>
  <c r="AE199" i="10" s="1"/>
  <c r="AE200" i="10" s="1"/>
  <c r="AE201" i="10" s="1"/>
  <c r="AE202" i="10" s="1"/>
  <c r="AE203" i="10" s="1"/>
  <c r="AE204" i="10" s="1"/>
  <c r="AE205" i="10" s="1"/>
  <c r="AE206" i="10" s="1"/>
  <c r="AE207" i="10" s="1"/>
  <c r="AE208" i="10" s="1"/>
  <c r="AE209" i="10" s="1"/>
  <c r="AE210" i="10" s="1"/>
  <c r="AE211" i="10" s="1"/>
  <c r="AE212" i="10" s="1"/>
  <c r="AE213" i="10" s="1"/>
  <c r="AE214" i="10" s="1"/>
  <c r="AE215" i="10" s="1"/>
  <c r="AE216" i="10" s="1"/>
  <c r="AE217" i="10" s="1"/>
  <c r="AE218" i="10" s="1"/>
  <c r="AE219" i="10" s="1"/>
  <c r="AE220" i="10" s="1"/>
  <c r="AE221" i="10" s="1"/>
  <c r="AE222" i="10" s="1"/>
  <c r="AE223" i="10" s="1"/>
  <c r="AE224" i="10" s="1"/>
  <c r="AE225" i="10" s="1"/>
  <c r="AE226" i="10" s="1"/>
  <c r="AE227" i="10" s="1"/>
  <c r="AE228" i="10" s="1"/>
  <c r="AE229" i="10" s="1"/>
  <c r="AE230" i="10" s="1"/>
  <c r="AE231" i="10" s="1"/>
  <c r="AE232" i="10" s="1"/>
  <c r="AE233" i="10" s="1"/>
  <c r="AE234" i="10" s="1"/>
  <c r="AE235" i="10" s="1"/>
  <c r="AE236" i="10" s="1"/>
  <c r="AE237" i="10" s="1"/>
  <c r="AE238" i="10" s="1"/>
  <c r="AE239" i="10" s="1"/>
  <c r="AE240" i="10" s="1"/>
  <c r="AE241" i="10" s="1"/>
  <c r="AE242" i="10" s="1"/>
  <c r="AE243" i="10" s="1"/>
  <c r="AE244" i="10" s="1"/>
  <c r="AE245" i="10" s="1"/>
  <c r="AE246" i="10" s="1"/>
  <c r="AE247" i="10" s="1"/>
  <c r="AE248" i="10" s="1"/>
  <c r="AE249" i="10" s="1"/>
  <c r="AE250" i="10" s="1"/>
  <c r="AE251" i="10" s="1"/>
  <c r="AE252" i="10" s="1"/>
  <c r="AE253" i="10" s="1"/>
  <c r="C32" i="4" l="1"/>
  <c r="C30" i="4"/>
  <c r="C31" i="4" l="1"/>
  <c r="C33" i="4"/>
  <c r="K11" i="13" s="1"/>
</calcChain>
</file>

<file path=xl/comments1.xml><?xml version="1.0" encoding="utf-8"?>
<comments xmlns="http://schemas.openxmlformats.org/spreadsheetml/2006/main">
  <authors>
    <author>DONATELLO Shane (JRC-SEVILLA)</author>
  </authors>
  <commentList>
    <comment ref="C12" authorId="0" shapeId="0">
      <text>
        <r>
          <rPr>
            <sz val="9"/>
            <color indexed="81"/>
            <rFont val="Tahoma"/>
            <family val="2"/>
          </rPr>
          <t>A list of products should be maintained by the applicant, using relevant product names and any registered trademarks or EAN codes</t>
        </r>
      </text>
    </comment>
    <comment ref="C18" authorId="0" shapeId="0">
      <text>
        <r>
          <rPr>
            <sz val="9"/>
            <color indexed="81"/>
            <rFont val="Tahoma"/>
            <family val="2"/>
          </rPr>
          <t xml:space="preserve">For contact details for Competent Bodies, see here: https://ec.europa.eu/environment/ecolabel/competent-bodies.html
For basic information about fee structures, see here:
https://ec.europa.eu/environment/ecolabel/documents/eu-ecolabel_fees.pdf </t>
        </r>
      </text>
    </comment>
    <comment ref="C19" authorId="0" shapeId="0">
      <text>
        <r>
          <rPr>
            <sz val="9"/>
            <color indexed="81"/>
            <rFont val="Tahoma"/>
            <family val="2"/>
          </rPr>
          <t>See this page for defintions: 
https://ec.europa.eu/growth/smes/sme-definition_en
Medium company = 50-249 staff + turnover ≤50 million EUR or balance sheet ≤43 million EUR
Small company = 10-49 staff + turnover or balance sheet ≤10 million EUR
Micro company = 1-9 staff + turnover or balance sheet ≤2 million EUR</t>
        </r>
      </text>
    </comment>
    <comment ref="C20" authorId="0" shapeId="0">
      <text>
        <r>
          <rPr>
            <sz val="9"/>
            <color indexed="81"/>
            <rFont val="Tahoma"/>
            <family val="2"/>
          </rPr>
          <t xml:space="preserve">The latest version of the list can be found here:
http://www.oecd.org/dac/financing-sustainable-development/development-finance-standards/daclist.htm
</t>
        </r>
      </text>
    </comment>
  </commentList>
</comments>
</file>

<file path=xl/comments2.xml><?xml version="1.0" encoding="utf-8"?>
<comments xmlns="http://schemas.openxmlformats.org/spreadsheetml/2006/main">
  <authors>
    <author>DONATELLO Shane (JRC-SEVILLA)</author>
  </authors>
  <commentList>
    <comment ref="B5" authorId="0" shapeId="0">
      <text>
        <r>
          <rPr>
            <sz val="9"/>
            <color indexed="81"/>
            <rFont val="Tahoma"/>
            <family val="2"/>
          </rPr>
          <t>It is important to understand the consequences of how you intend to organise the data for the application.
Read Part B of the User Manual for more details. But basically:
- "At the individual product" level is the most detailed level of data.
- "At the production run" level applies to similar products coming from limited time production campaigns.
-  At the production line" level applies to similar products coming from a continously operating production line. 
- "At the factory" level applies to simialr products coming from a factory with multiple production lines.
Applicants are encouraged to discuss the preferred data level with the Competent Body first. If going for more detailed data, it can still be understood that there will be cases where some criteria cannot be quantified at the individual product level, it is acceptable to allocate the data at production line or factory level, based on product output.</t>
        </r>
      </text>
    </comment>
    <comment ref="B7" authorId="0" shapeId="0">
      <text>
        <r>
          <rPr>
            <sz val="9"/>
            <color indexed="81"/>
            <rFont val="Tahoma"/>
            <family val="2"/>
          </rPr>
          <t xml:space="preserve">Cells have been coloured to allow for up to 100 entries, but this can be continued onwards by the applicant if needed.
</t>
        </r>
      </text>
    </comment>
    <comment ref="D9" authorId="0" shapeId="0">
      <text>
        <r>
          <rPr>
            <sz val="9"/>
            <color indexed="81"/>
            <rFont val="Tahoma"/>
            <family val="2"/>
          </rPr>
          <t xml:space="preserve">The Pass or Fail is summarised as a single output here for different aspects that reflect all the raw materials used in products covered by the license application. 
So the rest of the cells are blacked out.
</t>
        </r>
      </text>
    </comment>
    <comment ref="E9" authorId="0" shapeId="0">
      <text>
        <r>
          <rPr>
            <sz val="9"/>
            <color indexed="81"/>
            <rFont val="Tahoma"/>
            <family val="2"/>
          </rPr>
          <t xml:space="preserve">The Pass or Fail is summarised as a single output here, even if multiple sets of data were submitted. 
So the rest of the cells are blacked out.
</t>
        </r>
      </text>
    </comment>
    <comment ref="F9" authorId="0" shapeId="0">
      <text>
        <r>
          <rPr>
            <sz val="9"/>
            <color indexed="81"/>
            <rFont val="Tahoma"/>
            <family val="2"/>
          </rPr>
          <t xml:space="preserve">The Pass or Fail is summarised as a single output here, even if multiple sets of data were submitted. 
So the rest of the cells are blacked out.
</t>
        </r>
      </text>
    </comment>
    <comment ref="G9" authorId="0" shapeId="0">
      <text>
        <r>
          <rPr>
            <sz val="9"/>
            <color indexed="81"/>
            <rFont val="Tahoma"/>
            <family val="2"/>
          </rPr>
          <t xml:space="preserve">Only one input is needed for all the products covered by the application - this is why the rest of the cells are blacked out.
</t>
        </r>
      </text>
    </comment>
    <comment ref="H9" authorId="0" shapeId="0">
      <text>
        <r>
          <rPr>
            <sz val="9"/>
            <color indexed="81"/>
            <rFont val="Tahoma"/>
            <family val="2"/>
          </rPr>
          <t xml:space="preserve">Only one input is needed for all the products covered by the application - this is why the rest of the cells are blacked out.
</t>
        </r>
      </text>
    </comment>
    <comment ref="I9" authorId="0" shapeId="0">
      <text>
        <r>
          <rPr>
            <sz val="9"/>
            <color indexed="81"/>
            <rFont val="Tahoma"/>
            <family val="2"/>
          </rPr>
          <t xml:space="preserve">Only one input is needed for all the products covered by the application - this is why the rest of the cells are blacked out.
</t>
        </r>
      </text>
    </comment>
    <comment ref="J9" authorId="0" shapeId="0">
      <text>
        <r>
          <rPr>
            <sz val="9"/>
            <color indexed="81"/>
            <rFont val="Tahoma"/>
            <family val="2"/>
          </rPr>
          <t xml:space="preserve">Optional criterion but if not used, insert a zero value.
This can only apply at the factory level, so all data sets should be  the same as the first one for the different products covered by the application.
This is why all the other cells are blacked out.
</t>
        </r>
      </text>
    </comment>
    <comment ref="K9" authorId="0" shapeId="0">
      <text>
        <r>
          <rPr>
            <sz val="9"/>
            <color indexed="81"/>
            <rFont val="Tahoma"/>
            <family val="2"/>
          </rPr>
          <t>If the application is for a quarry, one one entry is possible for 2.1.
However, if the application is for products from a transformation plant, and includes stone coming from different quarries, multiple entries are possible here.</t>
        </r>
      </text>
    </comment>
    <comment ref="T9" authorId="0" shapeId="0">
      <text>
        <r>
          <rPr>
            <sz val="9"/>
            <color indexed="81"/>
            <rFont val="Tahoma"/>
            <family val="2"/>
          </rPr>
          <t xml:space="preserve">This criterion is optional and each quarry will have its own potential value (so one entry only if license is for intermediate products and potentially multiple entries if for final products from different quarries).
</t>
        </r>
      </text>
    </comment>
    <comment ref="V9" authorId="0" shapeId="0">
      <text>
        <r>
          <rPr>
            <sz val="9"/>
            <color indexed="81"/>
            <rFont val="Tahoma"/>
            <family val="2"/>
          </rPr>
          <t xml:space="preserve">Only one entry is possible for the specific energy and specific CO2 values, for the renewable energy % and the form of contracting renewable electricity, since these apply at the level of the whole plant. 
However, the Carbon Footprinting (CF) could potentially apply differently to different products covered by the application. </t>
        </r>
      </text>
    </comment>
    <comment ref="AA9" authorId="0" shapeId="0">
      <text>
        <r>
          <rPr>
            <sz val="9"/>
            <color indexed="81"/>
            <rFont val="Tahoma"/>
            <family val="2"/>
          </rPr>
          <t xml:space="preserve">Only one entry possible because it applies at the level of the whole plant.
</t>
        </r>
      </text>
    </comment>
    <comment ref="AC9" authorId="0" shapeId="0">
      <text>
        <r>
          <rPr>
            <sz val="9"/>
            <color indexed="81"/>
            <rFont val="Tahoma"/>
            <family val="2"/>
          </rPr>
          <t xml:space="preserve">Only one entry possible because it applies to the whole plant.
</t>
        </r>
      </text>
    </comment>
    <comment ref="AD9" authorId="0" shapeId="0">
      <text>
        <r>
          <rPr>
            <sz val="9"/>
            <color indexed="81"/>
            <rFont val="Tahoma"/>
            <family val="2"/>
          </rPr>
          <t xml:space="preserve">Only one entry is possible for sludge, as it all comes out of the same treatment plant, but different entries could apply for scrap, if collected separately (e.g. marble and granite)
</t>
        </r>
      </text>
    </comment>
    <comment ref="AF9" authorId="0" shapeId="0">
      <text>
        <r>
          <rPr>
            <sz val="9"/>
            <color indexed="81"/>
            <rFont val="Tahoma"/>
            <family val="2"/>
          </rPr>
          <t xml:space="preserve">This criterion is optional. Entries will vary whenever the materials come from a different quarry.
</t>
        </r>
      </text>
    </comment>
    <comment ref="B10" authorId="0" shapeId="0">
      <text>
        <r>
          <rPr>
            <sz val="9"/>
            <color indexed="81"/>
            <rFont val="Tahoma"/>
            <family val="2"/>
          </rPr>
          <t xml:space="preserve">The entries here should correspond to the relevant reference names used in rows 4, 42, 54, 62, 74, 92, 104 and 162 of the worksheet for criteria 2.1 to 2.11.
</t>
        </r>
      </text>
    </comment>
    <comment ref="B16" authorId="0" shapeId="0">
      <text>
        <r>
          <rPr>
            <sz val="9"/>
            <color indexed="81"/>
            <rFont val="Tahoma"/>
            <family val="2"/>
          </rPr>
          <t>Users can also provide a full list of product names further below if they like as well, for the sake of consistency with any inputs to the E-catalogue for EU Ecolabel products.
Entries can go beyond row 101 if needed.</t>
        </r>
      </text>
    </comment>
    <comment ref="C16" authorId="0" shapeId="0">
      <text>
        <r>
          <rPr>
            <sz val="9"/>
            <color indexed="81"/>
            <rFont val="Tahoma"/>
            <family val="2"/>
          </rPr>
          <t>Stands for "European Article Number"</t>
        </r>
      </text>
    </comment>
  </commentList>
</comments>
</file>

<file path=xl/comments3.xml><?xml version="1.0" encoding="utf-8"?>
<comments xmlns="http://schemas.openxmlformats.org/spreadsheetml/2006/main">
  <authors>
    <author>DONATELLO Shane (JRC-SEVILLA)</author>
  </authors>
  <commentList>
    <comment ref="B5"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G5" authorId="0" shapeId="0">
      <text>
        <r>
          <rPr>
            <sz val="9"/>
            <color indexed="81"/>
            <rFont val="Tahoma"/>
            <family val="2"/>
          </rPr>
          <t xml:space="preserve">EIA stands for Environmental Impact Assessment
</t>
        </r>
      </text>
    </comment>
    <comment ref="I5" authorId="0" shapeId="0">
      <text>
        <r>
          <rPr>
            <sz val="9"/>
            <color indexed="81"/>
            <rFont val="Tahoma"/>
            <family val="2"/>
          </rPr>
          <t xml:space="preserve">i.e. following the requirements of Regulation (EC) No 1143/2014
</t>
        </r>
      </text>
    </comment>
    <comment ref="J5" authorId="0" shapeId="0">
      <text>
        <r>
          <rPr>
            <sz val="9"/>
            <color indexed="81"/>
            <rFont val="Tahoma"/>
            <family val="2"/>
          </rPr>
          <t xml:space="preserve">i.e. following the requirements of Directive 92/43/EEC (habitats) and Directive 2009/147/EC (Birds)
</t>
        </r>
      </text>
    </comment>
    <comment ref="B24" authorId="0" shapeId="0">
      <text>
        <r>
          <rPr>
            <sz val="9"/>
            <color indexed="81"/>
            <rFont val="Tahoma"/>
            <family val="2"/>
          </rPr>
          <t xml:space="preserve">So for example if the chemical used was called "Chemical A" and the entry was about the classification of the whole chemical, just enter "Chemical A" here.
If the entry was about ingredient X of Chemical A, the term "Chemical A - Ingredient X" should be entered.
</t>
        </r>
      </text>
    </comment>
    <comment ref="C24" authorId="0" shapeId="0">
      <text>
        <r>
          <rPr>
            <sz val="9"/>
            <color indexed="81"/>
            <rFont val="Tahoma"/>
            <family val="2"/>
          </rPr>
          <t xml:space="preserve">The vast majority of chemicals should come with a SDS. If not, then a declaration from the supplier is necessary.
</t>
        </r>
      </text>
    </comment>
    <comment ref="D24" authorId="0" shapeId="0">
      <text>
        <r>
          <rPr>
            <sz val="9"/>
            <color indexed="81"/>
            <rFont val="Tahoma"/>
            <family val="2"/>
          </rPr>
          <t xml:space="preserve">CAS number should apply whenever the entry refers to ingredients. There might not always be a CAS Number for the whole chemical though.
</t>
        </r>
      </text>
    </comment>
    <comment ref="E24" authorId="0" shapeId="0">
      <text>
        <r>
          <rPr>
            <sz val="9"/>
            <color indexed="81"/>
            <rFont val="Tahoma"/>
            <family val="2"/>
          </rPr>
          <t xml:space="preserve">This is an optional entry. For example, the EC number or ECHA list number.
</t>
        </r>
      </text>
    </comment>
    <comment ref="F24" authorId="0" shapeId="0">
      <text>
        <r>
          <rPr>
            <sz val="9"/>
            <color indexed="81"/>
            <rFont val="Tahoma"/>
            <family val="2"/>
          </rPr>
          <t>The latest list of SVHC substances can be found at the ECHA website:
http://echa.europa.eu/chem_data/authorisation_process/candidate_list_table_en.asp 
If an SVHC is present &gt;0.1% in the chemical, it cannot be used, regardless of how low the dosing rate is or if it is later chemically modified</t>
        </r>
      </text>
    </comment>
    <comment ref="G24" authorId="0" shapeId="0">
      <text>
        <r>
          <rPr>
            <sz val="9"/>
            <color indexed="81"/>
            <rFont val="Tahoma"/>
            <family val="2"/>
          </rPr>
          <t>The classification of the whole mixture (if any) should appear in section 2 of the SDS.
The classification of the ingredients should appear in section 3.
If entering a section 2 classification, enter the term "mixture" after the classification.
The restricted classifications are:
 - H340, H350, H350i, H360, H360F, H360D, H360FD, H360Fd, H360Df
 - H300, H304, H310, H330, H341, H351, H361, H361f, H361d, H361fd, H362, H370, H372
 - H301, H311, H331, H371, H373, H411, H412, H413</t>
        </r>
      </text>
    </comment>
    <comment ref="I24" authorId="0" shapeId="0">
      <text>
        <r>
          <rPr>
            <sz val="9"/>
            <color indexed="81"/>
            <rFont val="Tahoma"/>
            <family val="2"/>
          </rPr>
          <t xml:space="preserve">In the SDS, ranges are normally reported. In these cases, the upper limit of the range should be entered here.
If the classification refers to the whole chemical (i.e. section 2 of the SDS), 100% should be entered here.
</t>
        </r>
      </text>
    </comment>
    <comment ref="K24" authorId="0" shapeId="0">
      <text>
        <r>
          <rPr>
            <sz val="9"/>
            <color indexed="81"/>
            <rFont val="Tahoma"/>
            <family val="2"/>
          </rPr>
          <t>A retention of 100% is assumed unless the applicant can provide a suitable explanation to the Competent Body for it being less than 100%
A brief indication of any explanation could be inserted as an excel comment in relevant cells</t>
        </r>
      </text>
    </comment>
    <comment ref="M24" authorId="0" shapeId="0">
      <text>
        <r>
          <rPr>
            <sz val="9"/>
            <color indexed="81"/>
            <rFont val="Tahoma"/>
            <family val="2"/>
          </rPr>
          <t>If it is necessary to consider further, enter data for Columns N and O</t>
        </r>
      </text>
    </comment>
    <comment ref="N24" authorId="0" shapeId="0">
      <text>
        <r>
          <rPr>
            <sz val="9"/>
            <color indexed="81"/>
            <rFont val="Tahoma"/>
            <family val="2"/>
          </rPr>
          <t xml:space="preserve">If the applicant enters "yes" here, a written explanation must be provided to the Competent Body. 
A brief explanation could also be provided in a comment for the relevant cell as well.
If Column L results are &lt;0.1%, "n/a" should be entered.
</t>
        </r>
      </text>
    </comment>
    <comment ref="O24" authorId="0" shapeId="0">
      <text>
        <r>
          <rPr>
            <sz val="9"/>
            <color indexed="81"/>
            <rFont val="Tahoma"/>
            <family val="2"/>
          </rPr>
          <t xml:space="preserve">If column L result is &lt;0.1%, "n/a"should be entered.
</t>
        </r>
      </text>
    </comment>
    <comment ref="B102"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D102"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F102" authorId="0" shapeId="0">
      <text>
        <r>
          <rPr>
            <sz val="9"/>
            <color indexed="81"/>
            <rFont val="Tahoma"/>
            <family val="2"/>
          </rPr>
          <t xml:space="preserve">Insert the numerical result, it needs to be &lt; 300 ug/m3
</t>
        </r>
      </text>
    </comment>
    <comment ref="G102" authorId="0" shapeId="0">
      <text>
        <r>
          <rPr>
            <sz val="9"/>
            <color indexed="81"/>
            <rFont val="Tahoma"/>
            <family val="2"/>
          </rPr>
          <t xml:space="preserve">Insert the numerical result, it needs to be &lt; 10 ug/m3
</t>
        </r>
      </text>
    </comment>
    <comment ref="H102" authorId="0" shapeId="0">
      <text>
        <r>
          <rPr>
            <sz val="9"/>
            <color indexed="81"/>
            <rFont val="Tahoma"/>
            <family val="2"/>
          </rPr>
          <t xml:space="preserve">In sert the numerical results, it needs to be &lt; 1
</t>
        </r>
      </text>
    </comment>
    <comment ref="I102" authorId="0" shapeId="0">
      <text>
        <r>
          <rPr>
            <sz val="9"/>
            <color indexed="81"/>
            <rFont val="Tahoma"/>
            <family val="2"/>
          </rPr>
          <t xml:space="preserve">With the specific exceptions of formaldehyde or acetaldehyde
</t>
        </r>
      </text>
    </comment>
    <comment ref="J102" authorId="0" shapeId="0">
      <text>
        <r>
          <rPr>
            <sz val="9"/>
            <color indexed="81"/>
            <rFont val="Tahoma"/>
            <family val="2"/>
          </rPr>
          <t xml:space="preserve">Should ideally be within the last 12 months of date of application
</t>
        </r>
      </text>
    </comment>
    <comment ref="D113" authorId="0" shapeId="0">
      <text>
        <r>
          <rPr>
            <sz val="9"/>
            <color indexed="81"/>
            <rFont val="Tahoma"/>
            <family val="2"/>
          </rPr>
          <t xml:space="preserve">All products except for kitchen tops, table tops and vanity tops (and arguably intermediate natural stone blocks/slabs) can be considered as construction products and therefore subject to CE marking.
</t>
        </r>
      </text>
    </comment>
    <comment ref="B122" authorId="0" shapeId="0">
      <text>
        <r>
          <rPr>
            <sz val="9"/>
            <color indexed="81"/>
            <rFont val="Tahoma"/>
            <family val="2"/>
          </rPr>
          <t xml:space="preserve">For information on packaging, electronic images in separately attached files should be provided.
Alternatively, and if agreed with the CB, they could optionally be pasted into the excel file.
The user information can be provided as a separate electronic file or an online link.
</t>
        </r>
      </text>
    </comment>
  </commentList>
</comments>
</file>

<file path=xl/comments4.xml><?xml version="1.0" encoding="utf-8"?>
<comments xmlns="http://schemas.openxmlformats.org/spreadsheetml/2006/main">
  <authors>
    <author>DONATELLO Shane (JRC-SEVILLA)</author>
  </authors>
  <commentList>
    <comment ref="C4" authorId="0" shapeId="0">
      <text>
        <r>
          <rPr>
            <sz val="9"/>
            <color indexed="81"/>
            <rFont val="Tahoma"/>
            <family val="2"/>
          </rPr>
          <t xml:space="preserve">This is a free text entry and it should either be the direct name of the product or group of products that this data applies to.
</t>
        </r>
      </text>
    </comment>
    <comment ref="L4" authorId="0" shapeId="0">
      <text>
        <r>
          <rPr>
            <sz val="9"/>
            <color indexed="81"/>
            <rFont val="Tahoma"/>
            <family val="2"/>
          </rPr>
          <t xml:space="preserve">This is a free text entry and it should either be the direct name of the product or group of products that this data applies to.
</t>
        </r>
      </text>
    </comment>
    <comment ref="U4" authorId="0" shapeId="0">
      <text>
        <r>
          <rPr>
            <sz val="9"/>
            <color indexed="81"/>
            <rFont val="Tahoma"/>
            <family val="2"/>
          </rPr>
          <t xml:space="preserve">This is a free text entry and it should either be the direct name of the product or group of products that this data applies to.
</t>
        </r>
      </text>
    </comment>
    <comment ref="AD4" authorId="0" shapeId="0">
      <text>
        <r>
          <rPr>
            <sz val="9"/>
            <color indexed="81"/>
            <rFont val="Tahoma"/>
            <family val="2"/>
          </rPr>
          <t xml:space="preserve">This is a free text entry and it should either be the direct name of the product or group of products that this data applies to.
</t>
        </r>
      </text>
    </comment>
    <comment ref="AL4" authorId="0" shapeId="0">
      <text>
        <r>
          <rPr>
            <sz val="9"/>
            <color indexed="81"/>
            <rFont val="Tahoma"/>
            <family val="2"/>
          </rPr>
          <t xml:space="preserve">This is a free text entry and it should either be the direct name of the product or group of products that this data applies to.
</t>
        </r>
      </text>
    </comment>
    <comment ref="C8" authorId="0" shapeId="0">
      <text>
        <r>
          <rPr>
            <sz val="9"/>
            <color indexed="81"/>
            <rFont val="Tahoma"/>
            <family val="2"/>
          </rPr>
          <t xml:space="preserve">The period has to be at least 12 months.
The starting month and year and the ending month and year should be entered here.
</t>
        </r>
      </text>
    </comment>
    <comment ref="L8" authorId="0" shapeId="0">
      <text>
        <r>
          <rPr>
            <sz val="9"/>
            <color indexed="81"/>
            <rFont val="Tahoma"/>
            <family val="2"/>
          </rPr>
          <t xml:space="preserve">The period has to be at least 12 months.
The starting month and year and the ending month and year should be entered here.
</t>
        </r>
      </text>
    </comment>
    <comment ref="U8" authorId="0" shapeId="0">
      <text>
        <r>
          <rPr>
            <sz val="9"/>
            <color indexed="81"/>
            <rFont val="Tahoma"/>
            <family val="2"/>
          </rPr>
          <t xml:space="preserve">The period has to be at least 12 months.
The starting month and year and the ending month and year should be entered here.
</t>
        </r>
      </text>
    </comment>
    <comment ref="AD8" authorId="0" shapeId="0">
      <text>
        <r>
          <rPr>
            <sz val="9"/>
            <color indexed="81"/>
            <rFont val="Tahoma"/>
            <family val="2"/>
          </rPr>
          <t xml:space="preserve">The period has to be at least 12 months.
The starting month and year and the ending month and year should be entered here.
</t>
        </r>
      </text>
    </comment>
    <comment ref="AL8" authorId="0" shapeId="0">
      <text>
        <r>
          <rPr>
            <sz val="9"/>
            <color indexed="81"/>
            <rFont val="Tahoma"/>
            <family val="2"/>
          </rPr>
          <t xml:space="preserve">The period has to be at least 12 months.
The starting month and year and the ending month and year should be entered here.
</t>
        </r>
      </text>
    </comment>
    <comment ref="C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L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U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AD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AL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G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P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Y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AH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AP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D16" authorId="0" shapeId="0">
      <text>
        <r>
          <rPr>
            <sz val="9"/>
            <color indexed="81"/>
            <rFont val="Tahoma"/>
            <family val="2"/>
          </rPr>
          <t xml:space="preserve">The applicant should define the unit of fuel used here.
E.g. litres of diesel, litres of fuel oil, kg biomass, kg coal etc.
</t>
        </r>
      </text>
    </comment>
    <comment ref="M16" authorId="0" shapeId="0">
      <text>
        <r>
          <rPr>
            <sz val="9"/>
            <color indexed="81"/>
            <rFont val="Tahoma"/>
            <family val="2"/>
          </rPr>
          <t xml:space="preserve">The applicant should define the unit of fuel used here.
E.g. litres of diesel, litres of fuel oil, kg biomass, kg coal etc.
</t>
        </r>
      </text>
    </comment>
    <comment ref="V16" authorId="0" shapeId="0">
      <text>
        <r>
          <rPr>
            <sz val="9"/>
            <color indexed="81"/>
            <rFont val="Tahoma"/>
            <family val="2"/>
          </rPr>
          <t xml:space="preserve">The applicant should define the unit of fuel used here.
E.g. litres of diesel, litres of fuel oil, kg biomass, kg coal etc.
</t>
        </r>
      </text>
    </comment>
    <comment ref="AE16" authorId="0" shapeId="0">
      <text>
        <r>
          <rPr>
            <sz val="9"/>
            <color indexed="81"/>
            <rFont val="Tahoma"/>
            <family val="2"/>
          </rPr>
          <t xml:space="preserve">The applicant should define the unit of fuel used here.
E.g. litres of diesel, litres of fuel oil, kg biomass, kg coal etc.
</t>
        </r>
      </text>
    </comment>
    <comment ref="AM16" authorId="0" shapeId="0">
      <text>
        <r>
          <rPr>
            <sz val="9"/>
            <color indexed="81"/>
            <rFont val="Tahoma"/>
            <family val="2"/>
          </rPr>
          <t xml:space="preserve">The applicant should define the unit of fuel used here.
E.g. litres of diesel, litres of fuel oil, kg biomass, kg coal etc.
</t>
        </r>
      </text>
    </comment>
    <comment ref="D19" authorId="0" shapeId="0">
      <text>
        <r>
          <rPr>
            <sz val="9"/>
            <color indexed="81"/>
            <rFont val="Tahoma"/>
            <family val="2"/>
          </rPr>
          <t xml:space="preserve">The applicant should define the unit of fuel used here.
E.g. litres of diesel, litres of fuel oil, kg biomass, kg coal etc.
</t>
        </r>
      </text>
    </comment>
    <comment ref="M19" authorId="0" shapeId="0">
      <text>
        <r>
          <rPr>
            <sz val="9"/>
            <color indexed="81"/>
            <rFont val="Tahoma"/>
            <family val="2"/>
          </rPr>
          <t xml:space="preserve">The applicant should define the unit of fuel used here.
E.g. litres of diesel, litres of fuel oil, kg biomass, kg coal etc.
</t>
        </r>
      </text>
    </comment>
    <comment ref="V19" authorId="0" shapeId="0">
      <text>
        <r>
          <rPr>
            <sz val="9"/>
            <color indexed="81"/>
            <rFont val="Tahoma"/>
            <family val="2"/>
          </rPr>
          <t xml:space="preserve">The applicant should define the unit of fuel used here.
E.g. litres of diesel, litres of fuel oil, kg biomass, kg coal etc.
</t>
        </r>
      </text>
    </comment>
    <comment ref="AE19" authorId="0" shapeId="0">
      <text>
        <r>
          <rPr>
            <sz val="9"/>
            <color indexed="81"/>
            <rFont val="Tahoma"/>
            <family val="2"/>
          </rPr>
          <t xml:space="preserve">The applicant should define the unit of fuel used here.
E.g. litres of diesel, litres of fuel oil, kg biomass, kg coal etc.
</t>
        </r>
      </text>
    </comment>
    <comment ref="AM19" authorId="0" shapeId="0">
      <text>
        <r>
          <rPr>
            <sz val="9"/>
            <color indexed="81"/>
            <rFont val="Tahoma"/>
            <family val="2"/>
          </rPr>
          <t xml:space="preserve">The applicant should define the unit of fuel used here.
E.g. litres of diesel, litres of fuel oil, kg biomass, kg coal etc.
</t>
        </r>
      </text>
    </comment>
    <comment ref="D22" authorId="0" shapeId="0">
      <text>
        <r>
          <rPr>
            <sz val="9"/>
            <color indexed="81"/>
            <rFont val="Tahoma"/>
            <family val="2"/>
          </rPr>
          <t xml:space="preserve">The applicant should define the unit of fuel used here.
E.g. litres of diesel, litres of fuel oil, kg biomass, kg coal etc.
</t>
        </r>
      </text>
    </comment>
    <comment ref="M22" authorId="0" shapeId="0">
      <text>
        <r>
          <rPr>
            <sz val="9"/>
            <color indexed="81"/>
            <rFont val="Tahoma"/>
            <family val="2"/>
          </rPr>
          <t xml:space="preserve">The applicant should define the unit of fuel used here.
E.g. litres of diesel, litres of fuel oil, kg biomass, kg coal etc.
</t>
        </r>
      </text>
    </comment>
    <comment ref="V22" authorId="0" shapeId="0">
      <text>
        <r>
          <rPr>
            <sz val="9"/>
            <color indexed="81"/>
            <rFont val="Tahoma"/>
            <family val="2"/>
          </rPr>
          <t xml:space="preserve">The applicant should define the unit of fuel used here.
E.g. litres of diesel, litres of fuel oil, kg biomass, kg coal etc.
</t>
        </r>
      </text>
    </comment>
    <comment ref="AE22" authorId="0" shapeId="0">
      <text>
        <r>
          <rPr>
            <sz val="9"/>
            <color indexed="81"/>
            <rFont val="Tahoma"/>
            <family val="2"/>
          </rPr>
          <t xml:space="preserve">The applicant should define the unit of fuel used here.
E.g. litres of diesel, litres of fuel oil, kg biomass, kg coal etc.
</t>
        </r>
      </text>
    </comment>
    <comment ref="AM22" authorId="0" shapeId="0">
      <text>
        <r>
          <rPr>
            <sz val="9"/>
            <color indexed="81"/>
            <rFont val="Tahoma"/>
            <family val="2"/>
          </rPr>
          <t xml:space="preserve">The applicant should define the unit of fuel used here.
E.g. litres of diesel, litres of fuel oil, kg biomass, kg coal etc.
</t>
        </r>
      </text>
    </comment>
    <comment ref="C36" authorId="0" shapeId="0">
      <text>
        <r>
          <rPr>
            <sz val="9"/>
            <color indexed="81"/>
            <rFont val="Tahoma"/>
            <family val="2"/>
          </rPr>
          <t xml:space="preserve">Select the value from the dropdown that is the nearest whole number to the actual % of renewables.
</t>
        </r>
      </text>
    </comment>
    <comment ref="L36" authorId="0" shapeId="0">
      <text>
        <r>
          <rPr>
            <sz val="9"/>
            <color indexed="81"/>
            <rFont val="Tahoma"/>
            <family val="2"/>
          </rPr>
          <t xml:space="preserve">Select the value from the dropdown that is the nearest whole number to the actual % of renewables.
</t>
        </r>
      </text>
    </comment>
    <comment ref="U36" authorId="0" shapeId="0">
      <text>
        <r>
          <rPr>
            <sz val="9"/>
            <color indexed="81"/>
            <rFont val="Tahoma"/>
            <family val="2"/>
          </rPr>
          <t xml:space="preserve">Select the value from the dropdown that is the nearest whole number to the actual % of renewables.
</t>
        </r>
      </text>
    </comment>
    <comment ref="AD36" authorId="0" shapeId="0">
      <text>
        <r>
          <rPr>
            <sz val="9"/>
            <color indexed="81"/>
            <rFont val="Tahoma"/>
            <family val="2"/>
          </rPr>
          <t xml:space="preserve">Select the value from the dropdown that is the nearest whole number to the actual % of renewables.
</t>
        </r>
      </text>
    </comment>
    <comment ref="AL36" authorId="0" shapeId="0">
      <text>
        <r>
          <rPr>
            <sz val="9"/>
            <color indexed="81"/>
            <rFont val="Tahoma"/>
            <family val="2"/>
          </rPr>
          <t xml:space="preserve">Select the value from the dropdown that is the nearest whole number to the actual % of renewables.
</t>
        </r>
      </text>
    </comment>
    <comment ref="C37" authorId="0" shapeId="0">
      <text>
        <r>
          <rPr>
            <sz val="9"/>
            <color indexed="81"/>
            <rFont val="Tahoma"/>
            <family val="2"/>
          </rPr>
          <t xml:space="preserve">In case more than one type of renewable electricity sourcing applies, choose the option that applies to the greatest share.
</t>
        </r>
      </text>
    </comment>
    <comment ref="L37" authorId="0" shapeId="0">
      <text>
        <r>
          <rPr>
            <sz val="9"/>
            <color indexed="81"/>
            <rFont val="Tahoma"/>
            <family val="2"/>
          </rPr>
          <t xml:space="preserve">In case more than one type of renewable electricity sourcing applies, choose the option that applies to the greatest share.
</t>
        </r>
      </text>
    </comment>
    <comment ref="U37" authorId="0" shapeId="0">
      <text>
        <r>
          <rPr>
            <sz val="9"/>
            <color indexed="81"/>
            <rFont val="Tahoma"/>
            <family val="2"/>
          </rPr>
          <t xml:space="preserve">In case more than one type of renewable electricity sourcing applies, choose the option that applies to the greatest share.
</t>
        </r>
      </text>
    </comment>
    <comment ref="AD37" authorId="0" shapeId="0">
      <text>
        <r>
          <rPr>
            <sz val="9"/>
            <color indexed="81"/>
            <rFont val="Tahoma"/>
            <family val="2"/>
          </rPr>
          <t xml:space="preserve">In case more than one type of renewable electricity sourcing applies, choose the option that applies to the greatest share.
</t>
        </r>
      </text>
    </comment>
    <comment ref="AL37" authorId="0" shapeId="0">
      <text>
        <r>
          <rPr>
            <sz val="9"/>
            <color indexed="81"/>
            <rFont val="Tahoma"/>
            <family val="2"/>
          </rPr>
          <t xml:space="preserve">In case more than one type of renewable electricity sourcing applies, choose the option that applies to the greatest share.
</t>
        </r>
      </text>
    </comment>
    <comment ref="C42" authorId="0" shapeId="0">
      <text>
        <r>
          <rPr>
            <sz val="9"/>
            <color indexed="81"/>
            <rFont val="Tahoma"/>
            <family val="2"/>
          </rPr>
          <t xml:space="preserve">This is a free text entry and it should either be the direct name of the product tor group of products that this data applies to.
</t>
        </r>
      </text>
    </comment>
    <comment ref="L42" authorId="0" shapeId="0">
      <text>
        <r>
          <rPr>
            <sz val="9"/>
            <color indexed="81"/>
            <rFont val="Tahoma"/>
            <family val="2"/>
          </rPr>
          <t xml:space="preserve">This is a free text entry and it should either be the direct name of the product tor group of products that this data applies to.
</t>
        </r>
      </text>
    </comment>
    <comment ref="U42" authorId="0" shapeId="0">
      <text>
        <r>
          <rPr>
            <sz val="9"/>
            <color indexed="81"/>
            <rFont val="Tahoma"/>
            <family val="2"/>
          </rPr>
          <t xml:space="preserve">This is a free text entry and it should either be the direct name of the product tor group of products that this data applies to.
</t>
        </r>
      </text>
    </comment>
    <comment ref="AD42" authorId="0" shapeId="0">
      <text>
        <r>
          <rPr>
            <sz val="9"/>
            <color indexed="81"/>
            <rFont val="Tahoma"/>
            <family val="2"/>
          </rPr>
          <t xml:space="preserve">This is a free text entry and it should either be the direct name of the product tor group of products that this data applies to.
</t>
        </r>
      </text>
    </comment>
    <comment ref="AL42" authorId="0" shapeId="0">
      <text>
        <r>
          <rPr>
            <sz val="9"/>
            <color indexed="81"/>
            <rFont val="Tahoma"/>
            <family val="2"/>
          </rPr>
          <t xml:space="preserve">This is a free text entry and it should either be the direct name of the product tor group of products that this data applies to.
</t>
        </r>
      </text>
    </comment>
    <comment ref="C44" authorId="0" shapeId="0">
      <text>
        <r>
          <rPr>
            <sz val="9"/>
            <color indexed="81"/>
            <rFont val="Tahoma"/>
            <family val="2"/>
          </rPr>
          <t xml:space="preserve">The period has to be at least 12 months.
The starting month and year and the ending month and year should be entered here.
</t>
        </r>
      </text>
    </comment>
    <comment ref="L44" authorId="0" shapeId="0">
      <text>
        <r>
          <rPr>
            <sz val="9"/>
            <color indexed="81"/>
            <rFont val="Tahoma"/>
            <family val="2"/>
          </rPr>
          <t xml:space="preserve">The period has to be at least 12 months.
The starting month and year and the ending month and year should be entered here.
</t>
        </r>
      </text>
    </comment>
    <comment ref="U44" authorId="0" shapeId="0">
      <text>
        <r>
          <rPr>
            <sz val="9"/>
            <color indexed="81"/>
            <rFont val="Tahoma"/>
            <family val="2"/>
          </rPr>
          <t xml:space="preserve">The period has to be at least 12 months.
The starting month and year and the ending month and year should be entered here.
</t>
        </r>
      </text>
    </comment>
    <comment ref="AD44" authorId="0" shapeId="0">
      <text>
        <r>
          <rPr>
            <sz val="9"/>
            <color indexed="81"/>
            <rFont val="Tahoma"/>
            <family val="2"/>
          </rPr>
          <t xml:space="preserve">The period has to be at least 12 months.
The starting month and year and the ending month and year should be entered here.
</t>
        </r>
      </text>
    </comment>
    <comment ref="AL44" authorId="0" shapeId="0">
      <text>
        <r>
          <rPr>
            <sz val="9"/>
            <color indexed="81"/>
            <rFont val="Tahoma"/>
            <family val="2"/>
          </rPr>
          <t xml:space="preserve">The period has to be at least 12 months.
The starting month and year and the ending month and year should be entered here.
</t>
        </r>
      </text>
    </comment>
    <comment ref="C54" authorId="0" shapeId="0">
      <text>
        <r>
          <rPr>
            <sz val="9"/>
            <color indexed="81"/>
            <rFont val="Tahoma"/>
            <family val="2"/>
          </rPr>
          <t xml:space="preserve">This is a free text entry and it should either be the direct name of the product tor group of products that this data applies to.
</t>
        </r>
      </text>
    </comment>
    <comment ref="L54" authorId="0" shapeId="0">
      <text>
        <r>
          <rPr>
            <sz val="9"/>
            <color indexed="81"/>
            <rFont val="Tahoma"/>
            <family val="2"/>
          </rPr>
          <t xml:space="preserve">This is a free text entry and it should either be the direct name of the product tor group of products that this data applies to.
</t>
        </r>
      </text>
    </comment>
    <comment ref="U54" authorId="0" shapeId="0">
      <text>
        <r>
          <rPr>
            <sz val="9"/>
            <color indexed="81"/>
            <rFont val="Tahoma"/>
            <family val="2"/>
          </rPr>
          <t xml:space="preserve">This is a free text entry and it should either be the direct name of the product tor group of products that this data applies to.
</t>
        </r>
      </text>
    </comment>
    <comment ref="AD54" authorId="0" shapeId="0">
      <text>
        <r>
          <rPr>
            <sz val="9"/>
            <color indexed="81"/>
            <rFont val="Tahoma"/>
            <family val="2"/>
          </rPr>
          <t xml:space="preserve">This is a free text entry and it should either be the direct name of the product tor group of products that this data applies to.
</t>
        </r>
      </text>
    </comment>
    <comment ref="AL54" authorId="0" shapeId="0">
      <text>
        <r>
          <rPr>
            <sz val="9"/>
            <color indexed="81"/>
            <rFont val="Tahoma"/>
            <family val="2"/>
          </rPr>
          <t xml:space="preserve">This is a free text entry and it should either be the direct name of the product tor group of products that this data applies to.
</t>
        </r>
      </text>
    </comment>
    <comment ref="C62" authorId="0" shapeId="0">
      <text>
        <r>
          <rPr>
            <sz val="9"/>
            <color indexed="81"/>
            <rFont val="Tahoma"/>
            <family val="2"/>
          </rPr>
          <t xml:space="preserve">This is a free text entry and it should either be the direct name of the product tor group of products that this data applies to.
</t>
        </r>
      </text>
    </comment>
    <comment ref="L62" authorId="0" shapeId="0">
      <text>
        <r>
          <rPr>
            <sz val="9"/>
            <color indexed="81"/>
            <rFont val="Tahoma"/>
            <family val="2"/>
          </rPr>
          <t xml:space="preserve">This is a free text entry and it should either be the direct name of the product tor group of products that this data applies to.
</t>
        </r>
      </text>
    </comment>
    <comment ref="U62" authorId="0" shapeId="0">
      <text>
        <r>
          <rPr>
            <sz val="9"/>
            <color indexed="81"/>
            <rFont val="Tahoma"/>
            <family val="2"/>
          </rPr>
          <t xml:space="preserve">This is a free text entry and it should either be the direct name of the product tor group of products that this data applies to.
</t>
        </r>
      </text>
    </comment>
    <comment ref="AD62" authorId="0" shapeId="0">
      <text>
        <r>
          <rPr>
            <sz val="9"/>
            <color indexed="81"/>
            <rFont val="Tahoma"/>
            <family val="2"/>
          </rPr>
          <t xml:space="preserve">This is a free text entry and it should either be the direct name of the product tor group of products that this data applies to.
</t>
        </r>
      </text>
    </comment>
    <comment ref="AL62" authorId="0" shapeId="0">
      <text>
        <r>
          <rPr>
            <sz val="9"/>
            <color indexed="81"/>
            <rFont val="Tahoma"/>
            <family val="2"/>
          </rPr>
          <t xml:space="preserve">This is a free text entry and it should either be the direct name of the product tor group of products that this data applies to.
</t>
        </r>
      </text>
    </comment>
    <comment ref="C74" authorId="0" shapeId="0">
      <text>
        <r>
          <rPr>
            <sz val="9"/>
            <color indexed="81"/>
            <rFont val="Tahoma"/>
            <family val="2"/>
          </rPr>
          <t xml:space="preserve">This is a free text entry and it should either be the direct name of the product tor group of products that this data applies to.
</t>
        </r>
      </text>
    </comment>
    <comment ref="L74" authorId="0" shapeId="0">
      <text>
        <r>
          <rPr>
            <sz val="9"/>
            <color indexed="81"/>
            <rFont val="Tahoma"/>
            <family val="2"/>
          </rPr>
          <t xml:space="preserve">This is a free text entry and it should either be the direct name of the product tor group of products that this data applies to.
</t>
        </r>
      </text>
    </comment>
    <comment ref="U74" authorId="0" shapeId="0">
      <text>
        <r>
          <rPr>
            <sz val="9"/>
            <color indexed="81"/>
            <rFont val="Tahoma"/>
            <family val="2"/>
          </rPr>
          <t xml:space="preserve">This is a free text entry and it should either be the direct name of the product tor group of products that this data applies to.
</t>
        </r>
      </text>
    </comment>
    <comment ref="AD74" authorId="0" shapeId="0">
      <text>
        <r>
          <rPr>
            <sz val="9"/>
            <color indexed="81"/>
            <rFont val="Tahoma"/>
            <family val="2"/>
          </rPr>
          <t xml:space="preserve">This is a free text entry and it should either be the direct name of the product tor group of products that this data applies to.
</t>
        </r>
      </text>
    </comment>
    <comment ref="AL74" authorId="0" shapeId="0">
      <text>
        <r>
          <rPr>
            <sz val="9"/>
            <color indexed="81"/>
            <rFont val="Tahoma"/>
            <family val="2"/>
          </rPr>
          <t xml:space="preserve">This is a free text entry and it should either be the direct name of the product tor group of products that this data applies to.
</t>
        </r>
      </text>
    </comment>
    <comment ref="C92" authorId="0" shapeId="0">
      <text>
        <r>
          <rPr>
            <sz val="9"/>
            <color indexed="81"/>
            <rFont val="Tahoma"/>
            <family val="2"/>
          </rPr>
          <t xml:space="preserve">This is a free text entry and it should either be the direct name of the product tor group of products that this data applies to.
</t>
        </r>
      </text>
    </comment>
    <comment ref="L92" authorId="0" shapeId="0">
      <text>
        <r>
          <rPr>
            <sz val="9"/>
            <color indexed="81"/>
            <rFont val="Tahoma"/>
            <family val="2"/>
          </rPr>
          <t xml:space="preserve">This is a free text entry and it should either be the direct name of the product tor group of products that this data applies to.
</t>
        </r>
      </text>
    </comment>
    <comment ref="U92" authorId="0" shapeId="0">
      <text>
        <r>
          <rPr>
            <sz val="9"/>
            <color indexed="81"/>
            <rFont val="Tahoma"/>
            <family val="2"/>
          </rPr>
          <t xml:space="preserve">This is a free text entry and it should either be the direct name of the product tor group of products that this data applies to.
</t>
        </r>
      </text>
    </comment>
    <comment ref="AD92" authorId="0" shapeId="0">
      <text>
        <r>
          <rPr>
            <sz val="9"/>
            <color indexed="81"/>
            <rFont val="Tahoma"/>
            <family val="2"/>
          </rPr>
          <t xml:space="preserve">This is a free text entry and it should either be the direct name of the product tor group of products that this data applies to.
</t>
        </r>
      </text>
    </comment>
    <comment ref="AL92" authorId="0" shapeId="0">
      <text>
        <r>
          <rPr>
            <sz val="9"/>
            <color indexed="81"/>
            <rFont val="Tahoma"/>
            <family val="2"/>
          </rPr>
          <t xml:space="preserve">This is a free text entry and it should either be the direct name of the product tor group of products that this data applies to.
</t>
        </r>
      </text>
    </comment>
    <comment ref="B93" authorId="0" shapeId="0">
      <text>
        <r>
          <rPr>
            <sz val="9"/>
            <color indexed="81"/>
            <rFont val="Tahoma"/>
            <family val="2"/>
          </rPr>
          <t xml:space="preserve">From a vertical, satelite view, not a horizontal view.
</t>
        </r>
      </text>
    </comment>
    <comment ref="G93" authorId="0" shapeId="0">
      <text>
        <r>
          <rPr>
            <sz val="9"/>
            <color indexed="81"/>
            <rFont val="Tahoma"/>
            <family val="2"/>
          </rPr>
          <t xml:space="preserve">If result is negative, either the areas entered are inaccurate or a justification is needed as to why some areas are counting as two things at the same time.
</t>
        </r>
      </text>
    </comment>
    <comment ref="K93" authorId="0" shapeId="0">
      <text>
        <r>
          <rPr>
            <sz val="9"/>
            <color indexed="81"/>
            <rFont val="Tahoma"/>
            <family val="2"/>
          </rPr>
          <t xml:space="preserve">From a vertical, satelite view, not a horizontal view.
</t>
        </r>
      </text>
    </comment>
    <comment ref="P93" authorId="0" shapeId="0">
      <text>
        <r>
          <rPr>
            <sz val="9"/>
            <color indexed="81"/>
            <rFont val="Tahoma"/>
            <family val="2"/>
          </rPr>
          <t xml:space="preserve">If result is negative, either the areas entered are inaccurate or a justification is needed as to why some areas are counting as two things at the same time.
</t>
        </r>
      </text>
    </comment>
    <comment ref="T93" authorId="0" shapeId="0">
      <text>
        <r>
          <rPr>
            <sz val="9"/>
            <color indexed="81"/>
            <rFont val="Tahoma"/>
            <family val="2"/>
          </rPr>
          <t xml:space="preserve">From a vertical, satelite view, not a horizontal view.
</t>
        </r>
      </text>
    </comment>
    <comment ref="Y93" authorId="0" shapeId="0">
      <text>
        <r>
          <rPr>
            <sz val="9"/>
            <color indexed="81"/>
            <rFont val="Tahoma"/>
            <family val="2"/>
          </rPr>
          <t xml:space="preserve">If result is negative, either the areas entered are inaccurate or a justification is needed as to why some areas are counting as two things at the same time.
</t>
        </r>
      </text>
    </comment>
    <comment ref="AC93" authorId="0" shapeId="0">
      <text>
        <r>
          <rPr>
            <sz val="9"/>
            <color indexed="81"/>
            <rFont val="Tahoma"/>
            <family val="2"/>
          </rPr>
          <t xml:space="preserve">From a vertical, satelite view, not a horizontal view.
</t>
        </r>
      </text>
    </comment>
    <comment ref="AH93" authorId="0" shapeId="0">
      <text>
        <r>
          <rPr>
            <sz val="9"/>
            <color indexed="81"/>
            <rFont val="Tahoma"/>
            <family val="2"/>
          </rPr>
          <t xml:space="preserve">If result is negative, either the areas entered are inaccurate or a justification is needed as to why some areas are counting as two things at the same time.
</t>
        </r>
      </text>
    </comment>
    <comment ref="AK93" authorId="0" shapeId="0">
      <text>
        <r>
          <rPr>
            <sz val="9"/>
            <color indexed="81"/>
            <rFont val="Tahoma"/>
            <family val="2"/>
          </rPr>
          <t xml:space="preserve">From a vertical, satelite view, not a horizontal view.
</t>
        </r>
      </text>
    </comment>
    <comment ref="AP93" authorId="0" shapeId="0">
      <text>
        <r>
          <rPr>
            <sz val="9"/>
            <color indexed="81"/>
            <rFont val="Tahoma"/>
            <family val="2"/>
          </rPr>
          <t xml:space="preserve">If result is negative, either the areas entered are inaccurate or a justification is needed as to why some areas are counting as two things at the same time.
</t>
        </r>
      </text>
    </comment>
    <comment ref="C104" authorId="0" shapeId="0">
      <text>
        <r>
          <rPr>
            <sz val="9"/>
            <color indexed="81"/>
            <rFont val="Tahoma"/>
            <family val="2"/>
          </rPr>
          <t xml:space="preserve">This is a free text entry and it should either be the direct name of the product tor group of products that this data applies to.
</t>
        </r>
      </text>
    </comment>
    <comment ref="L104" authorId="0" shapeId="0">
      <text>
        <r>
          <rPr>
            <sz val="9"/>
            <color indexed="81"/>
            <rFont val="Tahoma"/>
            <family val="2"/>
          </rPr>
          <t xml:space="preserve">This is a free text entry and it should either be the direct name of the product tor group of products that this data applies to.
</t>
        </r>
      </text>
    </comment>
    <comment ref="U104" authorId="0" shapeId="0">
      <text>
        <r>
          <rPr>
            <sz val="9"/>
            <color indexed="81"/>
            <rFont val="Tahoma"/>
            <family val="2"/>
          </rPr>
          <t xml:space="preserve">This is a free text entry and it should either be the direct name of the product tor group of products that this data applies to.
</t>
        </r>
      </text>
    </comment>
    <comment ref="AD104" authorId="0" shapeId="0">
      <text>
        <r>
          <rPr>
            <sz val="9"/>
            <color indexed="81"/>
            <rFont val="Tahoma"/>
            <family val="2"/>
          </rPr>
          <t xml:space="preserve">This is a free text entry and it should either be the direct name of the product tor group of products that this data applies to.
</t>
        </r>
      </text>
    </comment>
    <comment ref="AL104" authorId="0" shapeId="0">
      <text>
        <r>
          <rPr>
            <sz val="9"/>
            <color indexed="81"/>
            <rFont val="Tahoma"/>
            <family val="2"/>
          </rPr>
          <t xml:space="preserve">This is a free text entry and it should either be the direct name of the product tor group of products that this data applies to.
</t>
        </r>
      </text>
    </comment>
    <comment ref="C108" authorId="0" shapeId="0">
      <text>
        <r>
          <rPr>
            <sz val="9"/>
            <color indexed="81"/>
            <rFont val="Tahoma"/>
            <family val="2"/>
          </rPr>
          <t xml:space="preserve">The period has to be at least 12 months.
The starting month and year and the ending month and year should be entered here.
</t>
        </r>
      </text>
    </comment>
    <comment ref="L108" authorId="0" shapeId="0">
      <text>
        <r>
          <rPr>
            <sz val="9"/>
            <color indexed="81"/>
            <rFont val="Tahoma"/>
            <family val="2"/>
          </rPr>
          <t xml:space="preserve">The period has to be at least 12 months.
The starting month and year and the ending month and year should be entered here.
</t>
        </r>
      </text>
    </comment>
    <comment ref="U108" authorId="0" shapeId="0">
      <text>
        <r>
          <rPr>
            <sz val="9"/>
            <color indexed="81"/>
            <rFont val="Tahoma"/>
            <family val="2"/>
          </rPr>
          <t xml:space="preserve">The period has to be at least 12 months.
The starting month and year and the ending month and year should be entered here.
</t>
        </r>
      </text>
    </comment>
    <comment ref="AD108" authorId="0" shapeId="0">
      <text>
        <r>
          <rPr>
            <sz val="9"/>
            <color indexed="81"/>
            <rFont val="Tahoma"/>
            <family val="2"/>
          </rPr>
          <t xml:space="preserve">The period has to be at least 12 months.
The starting month and year and the ending month and year should be entered here.
</t>
        </r>
      </text>
    </comment>
    <comment ref="AL108" authorId="0" shapeId="0">
      <text>
        <r>
          <rPr>
            <sz val="9"/>
            <color indexed="81"/>
            <rFont val="Tahoma"/>
            <family val="2"/>
          </rPr>
          <t xml:space="preserve">The period has to be at least 12 months.
The starting month and year and the ending month and year should be entered here.
</t>
        </r>
      </text>
    </comment>
    <comment ref="C10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L10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U10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AD10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AL109" authorId="0" shapeId="0">
      <text>
        <r>
          <rPr>
            <sz val="9"/>
            <color indexed="81"/>
            <rFont val="Tahoma"/>
            <family val="2"/>
          </rPr>
          <t xml:space="preserve">It is up to the applicant to decide whether it is more convenient to start with data in m3 and convert to tonnes, or vice versa. In either case, the conversion factor will be the density here and the calculation will need to be done manually in 2 of the next 4 excel cells below.
</t>
        </r>
      </text>
    </comment>
    <comment ref="G1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P1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Y1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AH1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AP114" authorId="0" shapeId="0">
      <text>
        <r>
          <rPr>
            <sz val="9"/>
            <color indexed="81"/>
            <rFont val="Tahoma"/>
            <family val="2"/>
          </rPr>
          <t xml:space="preserve">This value will vary significantly depending on the electricity source used.
In cases where more than one source is used, a weighted average carbon factor should be used.
</t>
        </r>
      </text>
    </comment>
    <comment ref="D116" authorId="0" shapeId="0">
      <text>
        <r>
          <rPr>
            <sz val="9"/>
            <color indexed="81"/>
            <rFont val="Tahoma"/>
            <family val="2"/>
          </rPr>
          <t xml:space="preserve">The applicant should define the unit of fuel used here.
E.g. litres of diesel, litres of fuel oil, kg biomass, kg coal etc.
</t>
        </r>
      </text>
    </comment>
    <comment ref="M116" authorId="0" shapeId="0">
      <text>
        <r>
          <rPr>
            <sz val="9"/>
            <color indexed="81"/>
            <rFont val="Tahoma"/>
            <family val="2"/>
          </rPr>
          <t xml:space="preserve">The applicant should define the unit of fuel used here.
E.g. litres of diesel, litres of fuel oil, kg biomass, kg coal etc.
</t>
        </r>
      </text>
    </comment>
    <comment ref="V116" authorId="0" shapeId="0">
      <text>
        <r>
          <rPr>
            <sz val="9"/>
            <color indexed="81"/>
            <rFont val="Tahoma"/>
            <family val="2"/>
          </rPr>
          <t xml:space="preserve">The applicant should define the unit of fuel used here.
E.g. litres of diesel, litres of fuel oil, kg biomass, kg coal etc.
</t>
        </r>
      </text>
    </comment>
    <comment ref="AE116" authorId="0" shapeId="0">
      <text>
        <r>
          <rPr>
            <sz val="9"/>
            <color indexed="81"/>
            <rFont val="Tahoma"/>
            <family val="2"/>
          </rPr>
          <t xml:space="preserve">The applicant should define the unit of fuel used here.
E.g. litres of diesel, litres of fuel oil, kg biomass, kg coal etc.
</t>
        </r>
      </text>
    </comment>
    <comment ref="AM116" authorId="0" shapeId="0">
      <text>
        <r>
          <rPr>
            <sz val="9"/>
            <color indexed="81"/>
            <rFont val="Tahoma"/>
            <family val="2"/>
          </rPr>
          <t xml:space="preserve">The applicant should define the unit of fuel used here.
E.g. litres of diesel, litres of fuel oil, kg biomass, kg coal etc.
</t>
        </r>
      </text>
    </comment>
    <comment ref="D119" authorId="0" shapeId="0">
      <text>
        <r>
          <rPr>
            <sz val="9"/>
            <color indexed="81"/>
            <rFont val="Tahoma"/>
            <family val="2"/>
          </rPr>
          <t xml:space="preserve">The applicant should define the unit of fuel used here.
E.g. litres of diesel, litres of fuel oil, kg biomass, kg coal etc.
</t>
        </r>
      </text>
    </comment>
    <comment ref="M119" authorId="0" shapeId="0">
      <text>
        <r>
          <rPr>
            <sz val="9"/>
            <color indexed="81"/>
            <rFont val="Tahoma"/>
            <family val="2"/>
          </rPr>
          <t xml:space="preserve">The applicant should define the unit of fuel used here.
E.g. litres of diesel, litres of fuel oil, kg biomass, kg coal etc.
</t>
        </r>
      </text>
    </comment>
    <comment ref="V119" authorId="0" shapeId="0">
      <text>
        <r>
          <rPr>
            <sz val="9"/>
            <color indexed="81"/>
            <rFont val="Tahoma"/>
            <family val="2"/>
          </rPr>
          <t xml:space="preserve">The applicant should define the unit of fuel used here.
E.g. litres of diesel, litres of fuel oil, kg biomass, kg coal etc.
</t>
        </r>
      </text>
    </comment>
    <comment ref="AE119" authorId="0" shapeId="0">
      <text>
        <r>
          <rPr>
            <sz val="9"/>
            <color indexed="81"/>
            <rFont val="Tahoma"/>
            <family val="2"/>
          </rPr>
          <t xml:space="preserve">The applicant should define the unit of fuel used here.
E.g. litres of diesel, litres of fuel oil, kg biomass, kg coal etc.
</t>
        </r>
      </text>
    </comment>
    <comment ref="AM119" authorId="0" shapeId="0">
      <text>
        <r>
          <rPr>
            <sz val="9"/>
            <color indexed="81"/>
            <rFont val="Tahoma"/>
            <family val="2"/>
          </rPr>
          <t xml:space="preserve">The applicant should define the unit of fuel used here.
E.g. litres of diesel, litres of fuel oil, kg biomass, kg coal etc.
</t>
        </r>
      </text>
    </comment>
    <comment ref="D122" authorId="0" shapeId="0">
      <text>
        <r>
          <rPr>
            <sz val="9"/>
            <color indexed="81"/>
            <rFont val="Tahoma"/>
            <family val="2"/>
          </rPr>
          <t xml:space="preserve">The applicant should define the unit of fuel used here.
E.g. litres of diesel, litres of fuel oil, kg biomass, kg coal etc.
</t>
        </r>
      </text>
    </comment>
    <comment ref="M122" authorId="0" shapeId="0">
      <text>
        <r>
          <rPr>
            <sz val="9"/>
            <color indexed="81"/>
            <rFont val="Tahoma"/>
            <family val="2"/>
          </rPr>
          <t xml:space="preserve">The applicant should define the unit of fuel used here.
E.g. litres of diesel, litres of fuel oil, kg biomass, kg coal etc.
</t>
        </r>
      </text>
    </comment>
    <comment ref="V122" authorId="0" shapeId="0">
      <text>
        <r>
          <rPr>
            <sz val="9"/>
            <color indexed="81"/>
            <rFont val="Tahoma"/>
            <family val="2"/>
          </rPr>
          <t xml:space="preserve">The applicant should define the unit of fuel used here.
E.g. litres of diesel, litres of fuel oil, kg biomass, kg coal etc.
</t>
        </r>
      </text>
    </comment>
    <comment ref="AE122" authorId="0" shapeId="0">
      <text>
        <r>
          <rPr>
            <sz val="9"/>
            <color indexed="81"/>
            <rFont val="Tahoma"/>
            <family val="2"/>
          </rPr>
          <t xml:space="preserve">The applicant should define the unit of fuel used here.
E.g. litres of diesel, litres of fuel oil, kg biomass, kg coal etc.
</t>
        </r>
      </text>
    </comment>
    <comment ref="AM122" authorId="0" shapeId="0">
      <text>
        <r>
          <rPr>
            <sz val="9"/>
            <color indexed="81"/>
            <rFont val="Tahoma"/>
            <family val="2"/>
          </rPr>
          <t xml:space="preserve">The applicant should define the unit of fuel used here.
E.g. litres of diesel, litres of fuel oil, kg biomass, kg coal etc.
</t>
        </r>
      </text>
    </comment>
    <comment ref="C136" authorId="0" shapeId="0">
      <text>
        <r>
          <rPr>
            <sz val="9"/>
            <color indexed="81"/>
            <rFont val="Tahoma"/>
            <family val="2"/>
          </rPr>
          <t xml:space="preserve">Select the value from the dropdown that is the nearest whole number to the actual % of renewables.
</t>
        </r>
      </text>
    </comment>
    <comment ref="L136" authorId="0" shapeId="0">
      <text>
        <r>
          <rPr>
            <sz val="9"/>
            <color indexed="81"/>
            <rFont val="Tahoma"/>
            <family val="2"/>
          </rPr>
          <t xml:space="preserve">Select the value from the dropdown that is the nearest whole number to the actual % of renewables.
</t>
        </r>
      </text>
    </comment>
    <comment ref="U136" authorId="0" shapeId="0">
      <text>
        <r>
          <rPr>
            <sz val="9"/>
            <color indexed="81"/>
            <rFont val="Tahoma"/>
            <family val="2"/>
          </rPr>
          <t xml:space="preserve">Select the value from the dropdown that is the nearest whole number to the actual % of renewables.
</t>
        </r>
      </text>
    </comment>
    <comment ref="AD136" authorId="0" shapeId="0">
      <text>
        <r>
          <rPr>
            <sz val="9"/>
            <color indexed="81"/>
            <rFont val="Tahoma"/>
            <family val="2"/>
          </rPr>
          <t xml:space="preserve">Select the value from the dropdown that is the nearest whole number to the actual % of renewables.
</t>
        </r>
      </text>
    </comment>
    <comment ref="AL136" authorId="0" shapeId="0">
      <text>
        <r>
          <rPr>
            <sz val="9"/>
            <color indexed="81"/>
            <rFont val="Tahoma"/>
            <family val="2"/>
          </rPr>
          <t xml:space="preserve">Select the value from the dropdown that is the nearest whole number to the actual % of renewables.
</t>
        </r>
      </text>
    </comment>
    <comment ref="C137" authorId="0" shapeId="0">
      <text>
        <r>
          <rPr>
            <sz val="9"/>
            <color indexed="81"/>
            <rFont val="Tahoma"/>
            <family val="2"/>
          </rPr>
          <t xml:space="preserve">In case more than one type of renewable electricity sourcing applies, choose the option that applies to the greatest share.
</t>
        </r>
      </text>
    </comment>
    <comment ref="L137" authorId="0" shapeId="0">
      <text>
        <r>
          <rPr>
            <sz val="9"/>
            <color indexed="81"/>
            <rFont val="Tahoma"/>
            <family val="2"/>
          </rPr>
          <t xml:space="preserve">In case more than one type of renewable electricity sourcing applies, choose the option that applies to the greatest share.
</t>
        </r>
      </text>
    </comment>
    <comment ref="U137" authorId="0" shapeId="0">
      <text>
        <r>
          <rPr>
            <sz val="9"/>
            <color indexed="81"/>
            <rFont val="Tahoma"/>
            <family val="2"/>
          </rPr>
          <t xml:space="preserve">In case more than one type of renewable electricity sourcing applies, choose the option that applies to the greatest share.
</t>
        </r>
      </text>
    </comment>
    <comment ref="AD137" authorId="0" shapeId="0">
      <text>
        <r>
          <rPr>
            <sz val="9"/>
            <color indexed="81"/>
            <rFont val="Tahoma"/>
            <family val="2"/>
          </rPr>
          <t xml:space="preserve">In case more than one type of renewable electricity sourcing applies, choose the option that applies to the greatest share.
</t>
        </r>
      </text>
    </comment>
    <comment ref="AL137" authorId="0" shapeId="0">
      <text>
        <r>
          <rPr>
            <sz val="9"/>
            <color indexed="81"/>
            <rFont val="Tahoma"/>
            <family val="2"/>
          </rPr>
          <t xml:space="preserve">In case more than one type of renewable electricity sourcing applies, choose the option that applies to the greatest share.
</t>
        </r>
      </text>
    </comment>
    <comment ref="C162" authorId="0" shapeId="0">
      <text>
        <r>
          <rPr>
            <sz val="9"/>
            <color indexed="81"/>
            <rFont val="Tahoma"/>
            <family val="2"/>
          </rPr>
          <t xml:space="preserve">This is a free text entry and it should either be the direct name of the product tor group of products that this data applies to.
</t>
        </r>
      </text>
    </comment>
    <comment ref="L162" authorId="0" shapeId="0">
      <text>
        <r>
          <rPr>
            <sz val="9"/>
            <color indexed="81"/>
            <rFont val="Tahoma"/>
            <family val="2"/>
          </rPr>
          <t xml:space="preserve">This is a free text entry and it should either be the direct name of the product tor group of products that this data applies to.
</t>
        </r>
      </text>
    </comment>
    <comment ref="U162" authorId="0" shapeId="0">
      <text>
        <r>
          <rPr>
            <sz val="9"/>
            <color indexed="81"/>
            <rFont val="Tahoma"/>
            <family val="2"/>
          </rPr>
          <t xml:space="preserve">This is a free text entry and it should either be the direct name of the product tor group of products that this data applies to.
</t>
        </r>
      </text>
    </comment>
    <comment ref="AD162" authorId="0" shapeId="0">
      <text>
        <r>
          <rPr>
            <sz val="9"/>
            <color indexed="81"/>
            <rFont val="Tahoma"/>
            <family val="2"/>
          </rPr>
          <t xml:space="preserve">This is a free text entry and it should either be the direct name of the product tor group of products that this data applies to.
</t>
        </r>
      </text>
    </comment>
    <comment ref="AL162" authorId="0" shapeId="0">
      <text>
        <r>
          <rPr>
            <sz val="9"/>
            <color indexed="81"/>
            <rFont val="Tahoma"/>
            <family val="2"/>
          </rPr>
          <t xml:space="preserve">This is a free text entry and it should either be the direct name of the product tor group of products that this data applies to.
</t>
        </r>
      </text>
    </comment>
    <comment ref="C164" authorId="0" shapeId="0">
      <text>
        <r>
          <rPr>
            <sz val="9"/>
            <color indexed="81"/>
            <rFont val="Tahoma"/>
            <family val="2"/>
          </rPr>
          <t xml:space="preserve">The period has to be at least 12 months.
</t>
        </r>
      </text>
    </comment>
    <comment ref="L164" authorId="0" shapeId="0">
      <text>
        <r>
          <rPr>
            <sz val="9"/>
            <color indexed="81"/>
            <rFont val="Tahoma"/>
            <family val="2"/>
          </rPr>
          <t xml:space="preserve">The period has to be at least 12 months.
</t>
        </r>
      </text>
    </comment>
    <comment ref="U164" authorId="0" shapeId="0">
      <text>
        <r>
          <rPr>
            <sz val="9"/>
            <color indexed="81"/>
            <rFont val="Tahoma"/>
            <family val="2"/>
          </rPr>
          <t xml:space="preserve">The period has to be at least 12 months.
</t>
        </r>
      </text>
    </comment>
    <comment ref="AD164" authorId="0" shapeId="0">
      <text>
        <r>
          <rPr>
            <sz val="9"/>
            <color indexed="81"/>
            <rFont val="Tahoma"/>
            <family val="2"/>
          </rPr>
          <t xml:space="preserve">The period has to be at least 12 months.
</t>
        </r>
      </text>
    </comment>
    <comment ref="AL164" authorId="0" shapeId="0">
      <text>
        <r>
          <rPr>
            <sz val="9"/>
            <color indexed="81"/>
            <rFont val="Tahoma"/>
            <family val="2"/>
          </rPr>
          <t xml:space="preserve">The period has to be at least 12 months.
</t>
        </r>
      </text>
    </comment>
    <comment ref="C165" authorId="0" shapeId="0">
      <text>
        <r>
          <rPr>
            <sz val="9"/>
            <color indexed="81"/>
            <rFont val="Tahoma"/>
            <family val="2"/>
          </rPr>
          <t>In terms of potentially different reuse rates for scrap, the main distinction is marble and granite, but applicants are free to specify further, and make separate data entries for different stone types by filling out the repeated cells to the right if wastes are managed separated and the data can be separated too.
Scope is made for five different entries in the template, but more can be manually created by copy-pasting the relevant cells</t>
        </r>
      </text>
    </comment>
    <comment ref="L165" authorId="0" shapeId="0">
      <text>
        <r>
          <rPr>
            <sz val="9"/>
            <color indexed="81"/>
            <rFont val="Tahoma"/>
            <family val="2"/>
          </rPr>
          <t>In terms of potentially different reuse rates for scrap, the main distinction is marble and granite, but applicants are free to specify further, and make separate data entries for different stone types by filling out the repeated cells to the right if wastes are managed separated and the data can be separated too.
Scope is made for five different entries in the template, but more can be manually created by copy-pasting the relevant cells</t>
        </r>
      </text>
    </comment>
    <comment ref="U165" authorId="0" shapeId="0">
      <text>
        <r>
          <rPr>
            <sz val="9"/>
            <color indexed="81"/>
            <rFont val="Tahoma"/>
            <family val="2"/>
          </rPr>
          <t>In terms of potentially different reuse rates for scrap, the main distinction is marble and granite, but applicants are free to specify further, and make separate data entries for different stone types by filling out the repeated cells to the right if wastes are managed separated and the data can be separated too.
Scope is made for five different entries in the template, but more can be manually created by copy-pasting the relevant cells</t>
        </r>
      </text>
    </comment>
    <comment ref="AD165" authorId="0" shapeId="0">
      <text>
        <r>
          <rPr>
            <sz val="9"/>
            <color indexed="81"/>
            <rFont val="Tahoma"/>
            <family val="2"/>
          </rPr>
          <t>In terms of potentially different reuse rates for scrap, the main distinction is marble and granite, but applicants are free to specify further, and make separate data entries for different stone types by filling out the repeated cells to the right if wastes are managed separated and the data can be separated too.
Scope is made for five different entries in the template, but more can be manually created by copy-pasting the relevant cells</t>
        </r>
      </text>
    </comment>
    <comment ref="AL165" authorId="0" shapeId="0">
      <text>
        <r>
          <rPr>
            <sz val="9"/>
            <color indexed="81"/>
            <rFont val="Tahoma"/>
            <family val="2"/>
          </rPr>
          <t>In terms of potentially different reuse rates for scrap, the main distinction is marble and granite, but applicants are free to specify further, and make separate data entries for different stone types by filling out the repeated cells to the right if wastes are managed separated and the data can be separated too.
Scope is made for five different entries in the template, but more can be manually created by copy-pasting the relevant cells</t>
        </r>
      </text>
    </comment>
    <comment ref="C166" authorId="0" shapeId="0">
      <text>
        <r>
          <rPr>
            <sz val="9"/>
            <color indexed="81"/>
            <rFont val="Tahoma"/>
            <family val="2"/>
          </rPr>
          <t xml:space="preserve">If multiple types of stone are counted together at factory level, an estimated average density should be entered that is weighted by the relative quantities of each stone type that is processed.
</t>
        </r>
      </text>
    </comment>
    <comment ref="L166" authorId="0" shapeId="0">
      <text>
        <r>
          <rPr>
            <sz val="9"/>
            <color indexed="81"/>
            <rFont val="Tahoma"/>
            <family val="2"/>
          </rPr>
          <t xml:space="preserve">If multiple types of stone are counted together at factory level, an estimated average density should be entered that is weighted by the relative quantities of each stone type that is processed.
</t>
        </r>
      </text>
    </comment>
    <comment ref="U166" authorId="0" shapeId="0">
      <text>
        <r>
          <rPr>
            <sz val="9"/>
            <color indexed="81"/>
            <rFont val="Tahoma"/>
            <family val="2"/>
          </rPr>
          <t xml:space="preserve">If multiple types of stone are counted together at factory level, an estimated average density should be entered that is weighted by the relative quantities of each stone type that is processed.
</t>
        </r>
      </text>
    </comment>
    <comment ref="AD166" authorId="0" shapeId="0">
      <text>
        <r>
          <rPr>
            <sz val="9"/>
            <color indexed="81"/>
            <rFont val="Tahoma"/>
            <family val="2"/>
          </rPr>
          <t xml:space="preserve">If multiple types of stone are counted together at factory level, an estimated average density should be entered that is weighted by the relative quantities of each stone type that is processed.
</t>
        </r>
      </text>
    </comment>
    <comment ref="AL166" authorId="0" shapeId="0">
      <text>
        <r>
          <rPr>
            <sz val="9"/>
            <color indexed="81"/>
            <rFont val="Tahoma"/>
            <family val="2"/>
          </rPr>
          <t xml:space="preserve">If multiple types of stone are counted together at factory level, an estimated average density should be entered that is weighted by the relative quantities of each stone type that is processed.
</t>
        </r>
      </text>
    </comment>
    <comment ref="G169" authorId="0" shapeId="0">
      <text>
        <r>
          <rPr>
            <sz val="9"/>
            <color indexed="81"/>
            <rFont val="Tahoma"/>
            <family val="2"/>
          </rPr>
          <t>To check that the inputs and outputs of materials more or less balance.
The value will never actually be zero, due to possible fugitive emissions of dust and inaccurate estimations of input and output quantities.</t>
        </r>
      </text>
    </comment>
    <comment ref="P169" authorId="0" shapeId="0">
      <text>
        <r>
          <rPr>
            <sz val="9"/>
            <color indexed="81"/>
            <rFont val="Tahoma"/>
            <family val="2"/>
          </rPr>
          <t>To check that the inputs and outputs of materials more or less balance.
The value will never actually be zero, due to possible fugitive emissions of dust and inaccurate estimations of input and output quantities.</t>
        </r>
      </text>
    </comment>
    <comment ref="Y169" authorId="0" shapeId="0">
      <text>
        <r>
          <rPr>
            <sz val="9"/>
            <color indexed="81"/>
            <rFont val="Tahoma"/>
            <family val="2"/>
          </rPr>
          <t>To check that the inputs and outputs of materials more or less balance.
The value will never actually be zero, due to possible fugitive emissions of dust and inaccurate estimations of input and output quantities.</t>
        </r>
      </text>
    </comment>
    <comment ref="AH169" authorId="0" shapeId="0">
      <text>
        <r>
          <rPr>
            <sz val="9"/>
            <color indexed="81"/>
            <rFont val="Tahoma"/>
            <family val="2"/>
          </rPr>
          <t>To check that the inputs and outputs of materials more or less balance.
The value will never actually be zero, due to possible fugitive emissions of dust and inaccurate estimations of input and output quantities.</t>
        </r>
      </text>
    </comment>
    <comment ref="AP169" authorId="0" shapeId="0">
      <text>
        <r>
          <rPr>
            <sz val="9"/>
            <color indexed="81"/>
            <rFont val="Tahoma"/>
            <family val="2"/>
          </rPr>
          <t>To check that the inputs and outputs of materials more or less balance.
The value will never actually be zero, due to possible fugitive emissions of dust and inaccurate estimations of input and output quantities.</t>
        </r>
      </text>
    </comment>
    <comment ref="C172" authorId="0" shapeId="0">
      <text>
        <r>
          <rPr>
            <sz val="9"/>
            <color indexed="81"/>
            <rFont val="Tahoma"/>
            <family val="2"/>
          </rPr>
          <t xml:space="preserve">In some cases it might be possible that process scrap reuse actually exceeds process scrap generation (if historically stockpiled scrap is reused as well as more recently generated scrap).
</t>
        </r>
      </text>
    </comment>
    <comment ref="G172"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L172" authorId="0" shapeId="0">
      <text>
        <r>
          <rPr>
            <sz val="9"/>
            <color indexed="81"/>
            <rFont val="Tahoma"/>
            <family val="2"/>
          </rPr>
          <t xml:space="preserve">In some cases it might be possible that process scrap reuse actually exceeds process scrap generation (if historically stockpiled scrap is reused as well as more recently generated scrap).
</t>
        </r>
      </text>
    </comment>
    <comment ref="P172"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U172" authorId="0" shapeId="0">
      <text>
        <r>
          <rPr>
            <sz val="9"/>
            <color indexed="81"/>
            <rFont val="Tahoma"/>
            <family val="2"/>
          </rPr>
          <t xml:space="preserve">In some cases it might be possible that process scrap reuse actually exceeds process scrap generation (if historically stockpiled scrap is reused as well as more recently generated scrap).
</t>
        </r>
      </text>
    </comment>
    <comment ref="Y172"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AD172" authorId="0" shapeId="0">
      <text>
        <r>
          <rPr>
            <sz val="9"/>
            <color indexed="81"/>
            <rFont val="Tahoma"/>
            <family val="2"/>
          </rPr>
          <t xml:space="preserve">In some cases it might be possible that process scrap reuse actually exceeds process scrap generation (if historically stockpiled scrap is reused as well as more recently generated scrap).
</t>
        </r>
      </text>
    </comment>
    <comment ref="AH172"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AL172" authorId="0" shapeId="0">
      <text>
        <r>
          <rPr>
            <sz val="9"/>
            <color indexed="81"/>
            <rFont val="Tahoma"/>
            <family val="2"/>
          </rPr>
          <t xml:space="preserve">In some cases it might be possible that process scrap reuse actually exceeds process scrap generation (if historically stockpiled scrap is reused as well as more recently generated scrap).
</t>
        </r>
      </text>
    </comment>
    <comment ref="AP172"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C177" authorId="0" shapeId="0">
      <text>
        <r>
          <rPr>
            <sz val="9"/>
            <color indexed="81"/>
            <rFont val="Tahoma"/>
            <family val="2"/>
          </rPr>
          <t xml:space="preserve">Although less likely, it is also possible that process sludge reuse exceeds process sludge generation (in cases where stockpiled sludge is reused or disposed as well as more recent sludge).
</t>
        </r>
      </text>
    </comment>
    <comment ref="G177"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L177" authorId="0" shapeId="0">
      <text>
        <r>
          <rPr>
            <sz val="9"/>
            <color indexed="81"/>
            <rFont val="Tahoma"/>
            <family val="2"/>
          </rPr>
          <t xml:space="preserve">Although less likely, it is also possible that process sludge reuse exceeds process sludge generation (in cases where stockpiled sludge is reused or disposed as well as more recent sludge).
</t>
        </r>
      </text>
    </comment>
    <comment ref="P177"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U177" authorId="0" shapeId="0">
      <text>
        <r>
          <rPr>
            <sz val="9"/>
            <color indexed="81"/>
            <rFont val="Tahoma"/>
            <family val="2"/>
          </rPr>
          <t xml:space="preserve">Although less likely, it is also possible that process sludge reuse exceeds process sludge generation (in cases where stockpiled sludge is reused or disposed as well as more recent sludge).
</t>
        </r>
      </text>
    </comment>
    <comment ref="Y177"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AD177" authorId="0" shapeId="0">
      <text>
        <r>
          <rPr>
            <sz val="9"/>
            <color indexed="81"/>
            <rFont val="Tahoma"/>
            <family val="2"/>
          </rPr>
          <t xml:space="preserve">Although less likely, it is also possible that process sludge reuse exceeds process sludge generation (in cases where stockpiled sludge is reused or disposed as well as more recent sludge).
</t>
        </r>
      </text>
    </comment>
    <comment ref="AH177"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AL177" authorId="0" shapeId="0">
      <text>
        <r>
          <rPr>
            <sz val="9"/>
            <color indexed="81"/>
            <rFont val="Tahoma"/>
            <family val="2"/>
          </rPr>
          <t xml:space="preserve">Although less likely, it is also possible that process sludge reuse exceeds process sludge generation (in cases where stockpiled sludge is reused or disposed as well as more recent sludge).
</t>
        </r>
      </text>
    </comment>
    <comment ref="AP177" authorId="0" shapeId="0">
      <text>
        <r>
          <rPr>
            <sz val="9"/>
            <color indexed="81"/>
            <rFont val="Tahoma"/>
            <family val="2"/>
          </rPr>
          <t xml:space="preserve">In some cases it might be possible that process scrap stockpiling+disposal+reuse actually exceeds process scrap generation in the same period (if historically stockpiled scrap is reused or disposed as well as more recently generated scrap).
</t>
        </r>
      </text>
    </comment>
    <comment ref="B182" authorId="0" shapeId="0">
      <text>
        <r>
          <rPr>
            <sz val="9"/>
            <color indexed="81"/>
            <rFont val="Tahoma"/>
            <family val="2"/>
          </rPr>
          <t xml:space="preserve">Entry fields are in yellow because the criterion is optional.
</t>
        </r>
      </text>
    </comment>
    <comment ref="D182" authorId="0" shapeId="0">
      <text>
        <r>
          <rPr>
            <sz val="9"/>
            <color indexed="81"/>
            <rFont val="Tahoma"/>
            <family val="2"/>
          </rPr>
          <t xml:space="preserve">This is the transport distance from the quarry defined in criteria 2.1 2.6 immediately above and the transformation plant defined for criteria 2.7 to 2.11. 
For points to be calculated in the red cell to the right, the values inserted here must be either "&lt;10", "&gt;260" or any whole number between 10 and 260.
</t>
        </r>
      </text>
    </comment>
    <comment ref="K182" authorId="0" shapeId="0">
      <text>
        <r>
          <rPr>
            <sz val="9"/>
            <color indexed="81"/>
            <rFont val="Tahoma"/>
            <family val="2"/>
          </rPr>
          <t xml:space="preserve">Entry fields are in yellow because the criterion is optional.
</t>
        </r>
      </text>
    </comment>
    <comment ref="M182" authorId="0" shapeId="0">
      <text>
        <r>
          <rPr>
            <sz val="9"/>
            <color indexed="81"/>
            <rFont val="Tahoma"/>
            <family val="2"/>
          </rPr>
          <t xml:space="preserve">This is the transport distance from the quarry defined in criteria 2.1 2.6 immediately above and the transformation plant defined for criteria 2.7 to 2.11. 
For points to be calculated in the red cell to the right, the values inserted here must be either "&lt;10", "&gt;260" or any whole number between 10 and 260.
</t>
        </r>
      </text>
    </comment>
    <comment ref="T182" authorId="0" shapeId="0">
      <text>
        <r>
          <rPr>
            <sz val="9"/>
            <color indexed="81"/>
            <rFont val="Tahoma"/>
            <family val="2"/>
          </rPr>
          <t xml:space="preserve">Entry fields are in yellow because the criterion is optional.
</t>
        </r>
      </text>
    </comment>
    <comment ref="V182" authorId="0" shapeId="0">
      <text>
        <r>
          <rPr>
            <sz val="9"/>
            <color indexed="81"/>
            <rFont val="Tahoma"/>
            <family val="2"/>
          </rPr>
          <t xml:space="preserve">This is the transport distance from the quarry defined in criteria 2.1 2.6 immediately above and the transformation plant defined for criteria 2.7 to 2.11. 
For points to be calculated in the red cell to the right, the values inserted here must be either "&lt;10", "&gt;260" or any whole number between 10 and 260.
</t>
        </r>
      </text>
    </comment>
    <comment ref="AC182" authorId="0" shapeId="0">
      <text>
        <r>
          <rPr>
            <sz val="9"/>
            <color indexed="81"/>
            <rFont val="Tahoma"/>
            <family val="2"/>
          </rPr>
          <t xml:space="preserve">Entry fields are in yellow because the criterion is optional.
</t>
        </r>
      </text>
    </comment>
    <comment ref="AE182" authorId="0" shapeId="0">
      <text>
        <r>
          <rPr>
            <sz val="9"/>
            <color indexed="81"/>
            <rFont val="Tahoma"/>
            <family val="2"/>
          </rPr>
          <t xml:space="preserve">This is the transport distance from the quarry defined in criteria 2.1 2.6 immediately above and the transformation plant defined for criteria 2.7 to 2.11. 
For points to be calculated in the red cell to the right, the values inserted here must be either "&lt;10", "&gt;260" or any whole number between 10 and 260.
</t>
        </r>
      </text>
    </comment>
    <comment ref="AK182" authorId="0" shapeId="0">
      <text>
        <r>
          <rPr>
            <sz val="9"/>
            <color indexed="81"/>
            <rFont val="Tahoma"/>
            <family val="2"/>
          </rPr>
          <t xml:space="preserve">Entry fields are in yellow because the criterion is optional.
</t>
        </r>
      </text>
    </comment>
    <comment ref="AM182" authorId="0" shapeId="0">
      <text>
        <r>
          <rPr>
            <sz val="9"/>
            <color indexed="81"/>
            <rFont val="Tahoma"/>
            <family val="2"/>
          </rPr>
          <t xml:space="preserve">This is the transport distance from the quarry defined in criteria 2.1 2.6 immediately above and the transformation plant defined for criteria 2.7 to 2.11. 
For points to be calculated in the red cell to the right, the values inserted here must be either "&lt;10", "&gt;260" or any whole number between 10 and 260.
</t>
        </r>
      </text>
    </comment>
  </commentList>
</comments>
</file>

<file path=xl/sharedStrings.xml><?xml version="1.0" encoding="utf-8"?>
<sst xmlns="http://schemas.openxmlformats.org/spreadsheetml/2006/main" count="2030" uniqueCount="440">
  <si>
    <t>SUBJECT</t>
  </si>
  <si>
    <t>REQUEST</t>
  </si>
  <si>
    <t>ANSWERS / OPTIONS
(To be filled by applicant)</t>
  </si>
  <si>
    <t>A. The applicant</t>
  </si>
  <si>
    <t>Full name of applicant company:</t>
  </si>
  <si>
    <t>Address (full address including road/avenue/street, number, postal code, country, etc.):</t>
  </si>
  <si>
    <t>Legal representative name:</t>
  </si>
  <si>
    <t>Position:</t>
  </si>
  <si>
    <t>B. The product</t>
  </si>
  <si>
    <t>C. This application</t>
  </si>
  <si>
    <t xml:space="preserve">Is this the first application for the EU Ecolabel for the product(s) specified above? </t>
  </si>
  <si>
    <t xml:space="preserve">D. Pre-requisites (legal requirements) </t>
  </si>
  <si>
    <t>To be completed by the applicant:</t>
  </si>
  <si>
    <t xml:space="preserve">Place and date: </t>
  </si>
  <si>
    <t>Company name:</t>
  </si>
  <si>
    <t xml:space="preserve">Name of responsible person, phone number and e-mail: </t>
  </si>
  <si>
    <t>WARNING: THE APPLICANT MUST FILL ALL CELLS OF THE “ANSWERS/OPTIONS” COLUMN (GREEN CELLS). YELLOW CELLS ARE OPTIONAL</t>
  </si>
  <si>
    <t xml:space="preserve">  Product type/material (choose from drop-down menu):</t>
  </si>
  <si>
    <t>Natural stone (intermediate block/slab from quarry)</t>
  </si>
  <si>
    <t>Natural stone (final product from transformation plant)</t>
  </si>
  <si>
    <t>Agglomerated stone based on resin binder</t>
  </si>
  <si>
    <t>Intermediate product - cement</t>
  </si>
  <si>
    <t>Intermediate product - hydraulic lime</t>
  </si>
  <si>
    <t>Yes</t>
  </si>
  <si>
    <t>No</t>
  </si>
  <si>
    <t xml:space="preserve">If renewing, please state the existing license number: </t>
  </si>
  <si>
    <t>Tel. number:</t>
  </si>
  <si>
    <t>Fax number:</t>
  </si>
  <si>
    <t>E-mail(s):</t>
  </si>
  <si>
    <t>Has the company, in its environmental policy, committed to maintain compliance of its ecolabel products with the EU Ecolabel product group criteria throughout the contract’s period of validity?</t>
  </si>
  <si>
    <t>Is the company registered under EMAS and/or certified under ISO 14001?</t>
  </si>
  <si>
    <t>I, the undersigned, hereby declare the veracity of the above information.</t>
  </si>
  <si>
    <r>
      <t xml:space="preserve">OPTIONAL: ID number of responsible person </t>
    </r>
    <r>
      <rPr>
        <sz val="14"/>
        <color rgb="FFFF0000"/>
        <rFont val="Calibri"/>
        <family val="2"/>
        <scheme val="minor"/>
      </rPr>
      <t>(if filled out, a copy of the ID card shall be provided)</t>
    </r>
  </si>
  <si>
    <t>D. Commitments</t>
  </si>
  <si>
    <t>Approximate number of products covered by application</t>
  </si>
  <si>
    <t>Approximate number of products covered by application:</t>
  </si>
  <si>
    <t>Approximate volume of products covered by application:</t>
  </si>
  <si>
    <t>Approximate value of products covered by application:</t>
  </si>
  <si>
    <t>EAN (if relevant)</t>
  </si>
  <si>
    <t>EUR/year</t>
  </si>
  <si>
    <t>t/year</t>
  </si>
  <si>
    <t>Type of product subject to the application?</t>
  </si>
  <si>
    <t>Criterion 1.3 - VOC emissions</t>
  </si>
  <si>
    <t>Criterion 1.4 - Fitness for use</t>
  </si>
  <si>
    <t>Criterion 1.5 - User information</t>
  </si>
  <si>
    <t>Criterion 1.6 - Info appearing on the EU Ecolabel</t>
  </si>
  <si>
    <t>Criterion 1.1 - Industrial &amp; construction mineral extraction</t>
  </si>
  <si>
    <t>Criterion 1.7 - Environmental Management System (optional)</t>
  </si>
  <si>
    <t>Type of product subject to the application:</t>
  </si>
  <si>
    <t>Please indicate the relevant raw materials used, stating clearly whether it is virgin or secondary/recycled material</t>
  </si>
  <si>
    <t>Is it a virgin raw material?</t>
  </si>
  <si>
    <t>Is quarry owned or operated by the applicant?</t>
  </si>
  <si>
    <t>Copy of EIA screening and/or EIA report provided?</t>
  </si>
  <si>
    <t>Copy of rehabilitation management plan provided?</t>
  </si>
  <si>
    <t>Declaration from quarry owner/operator on invasive species provided?</t>
  </si>
  <si>
    <t>Declaration from quarry owner/operator on the habitats and birds Directives provided?</t>
  </si>
  <si>
    <t>Please indicate the approximate % share (by weight) of the total ingoing materials that this material accounts for</t>
  </si>
  <si>
    <t>Yes, by applicant</t>
  </si>
  <si>
    <t>Quarry location and authorisation provided to CB? (and by whom)</t>
  </si>
  <si>
    <t>Share of raw materials covered by each sub-requirement (should be &gt;90%):</t>
  </si>
  <si>
    <t>Is a safety data sheet or declaration provided?</t>
  </si>
  <si>
    <t>CAS number</t>
  </si>
  <si>
    <t>Other registry number?</t>
  </si>
  <si>
    <t>1.2 (b) If the chemical as a whole mixture, or ingredients in the chemical are classified with those classifications restricted for the EU Ecolabel, enter them here (one row for each)</t>
  </si>
  <si>
    <t>1.2 (b) Maximum concentration of the restricted ingredient (%)</t>
  </si>
  <si>
    <t>Criterion 1.2 - Restricted substances. All chemicals used in the production process of products covered by the application should be listed (example entry provided).</t>
  </si>
  <si>
    <t>1.2 (b) Maximum dosing rate of the chemical (i.e. the full combination), in kg/t</t>
  </si>
  <si>
    <t>12345-67</t>
  </si>
  <si>
    <t>1.2 (b) Retention factor (%)</t>
  </si>
  <si>
    <t>1.2 (b) Maximum concentration of restricted substance or mixture in the product (%)</t>
  </si>
  <si>
    <t>1.2 (b) (If &gt;0.1%) is the hazardous substance chemically modified during processing such that the restricted hazard no longer exists?</t>
  </si>
  <si>
    <t>Is the use of the chemical permitted with EU Ecolabel products?</t>
  </si>
  <si>
    <t>Name of supplied chemical and specific classified ingredient</t>
  </si>
  <si>
    <t>1.2 (a) Does the chemical contain any SVHC in concentrations &gt;0.10% w/w? Or is the ingredient a SVHC?</t>
  </si>
  <si>
    <r>
      <t>Total VOC (</t>
    </r>
    <r>
      <rPr>
        <sz val="11"/>
        <color theme="1"/>
        <rFont val="Calibri"/>
        <family val="2"/>
      </rPr>
      <t>µg/m3)</t>
    </r>
  </si>
  <si>
    <r>
      <t>Formaldehyde (</t>
    </r>
    <r>
      <rPr>
        <sz val="11"/>
        <color theme="1"/>
        <rFont val="Calibri"/>
        <family val="2"/>
      </rPr>
      <t>µg/m3)</t>
    </r>
  </si>
  <si>
    <t>R-value</t>
  </si>
  <si>
    <r>
      <t xml:space="preserve">Any carcinogenic 1A or 1B VOCs &gt;1 </t>
    </r>
    <r>
      <rPr>
        <sz val="11"/>
        <color theme="1"/>
        <rFont val="Calibri"/>
        <family val="2"/>
      </rPr>
      <t>µg/m3?</t>
    </r>
  </si>
  <si>
    <t>Date of test</t>
  </si>
  <si>
    <t>I/We declare that we have an quality management system in place for the production site(s)</t>
  </si>
  <si>
    <t>Is CE marking relevant to the product?</t>
  </si>
  <si>
    <t>If CE marking is relevant, please state any relevant standards that have been respected for the products covered by the application</t>
  </si>
  <si>
    <t>I/We declare that the company has a procedure for dealing with customer complaints and I/we provide a copy of this procedure</t>
  </si>
  <si>
    <t>Details about relevant technical performance:</t>
  </si>
  <si>
    <t>Details about correct preparation and installation:</t>
  </si>
  <si>
    <t>Instructions on proper cleaning and maintenance:</t>
  </si>
  <si>
    <t>Information about correct disposal (of product and packaging materials):</t>
  </si>
  <si>
    <t>I/We declare that the packaging shall contain the relevant 3 statements as defined in criterion 1.6:</t>
  </si>
  <si>
    <t>1.2 (b) (If &gt;0.1% and no chemical modification) is the presence of the hazardous substance derogated and you meet the derogation conditions?</t>
  </si>
  <si>
    <t>Chemical A - mixture</t>
  </si>
  <si>
    <t>Chemical A - ingredient X</t>
  </si>
  <si>
    <t>n/a</t>
  </si>
  <si>
    <t>Chemical B - mixture</t>
  </si>
  <si>
    <t>H413</t>
  </si>
  <si>
    <t>H410</t>
  </si>
  <si>
    <t>I/We declare that the user information made available in electronic format and accessible online, for users of the products covered by the application, and that this information includes:</t>
  </si>
  <si>
    <t>Material extracted during this time period:</t>
  </si>
  <si>
    <t>Time period of data collection:</t>
  </si>
  <si>
    <t>kWh</t>
  </si>
  <si>
    <t>Units</t>
  </si>
  <si>
    <t>Of which has been sold or is ready for sale:</t>
  </si>
  <si>
    <t>MJ</t>
  </si>
  <si>
    <t>Total energy consumption (kWh)</t>
  </si>
  <si>
    <t>Total energy consumption (MJ)</t>
  </si>
  <si>
    <t>Approximate density of stone:</t>
  </si>
  <si>
    <t>kg/m3</t>
  </si>
  <si>
    <t>m3</t>
  </si>
  <si>
    <t>tonnes</t>
  </si>
  <si>
    <t>kWh/m3</t>
  </si>
  <si>
    <t>MJ/m3</t>
  </si>
  <si>
    <t>kWh/tonne</t>
  </si>
  <si>
    <t>MJ/tonne</t>
  </si>
  <si>
    <t>Data input</t>
  </si>
  <si>
    <t>Criterion 2.1. Energy consumption at the quarry</t>
  </si>
  <si>
    <t>Has an energy inventory been kept for fuel and electricity consumption at the quarry?</t>
  </si>
  <si>
    <t>Is there a plan to reduce specific energy consumption and CO2 emissions at the quarry?</t>
  </si>
  <si>
    <t>Key data from energy inventory</t>
  </si>
  <si>
    <t>Percentage of energy that is renewable</t>
  </si>
  <si>
    <t>%</t>
  </si>
  <si>
    <t>Type of renewable electricty used (if any)</t>
  </si>
  <si>
    <t>Long term corporate purchase agreements for grid-connected or remote grid renewables;</t>
  </si>
  <si>
    <t>Private or Corporate agreement for onsite or near-site renewables;</t>
  </si>
  <si>
    <t>Green electricity certifications;</t>
  </si>
  <si>
    <t>Renewable energy guarantees of origin certificates</t>
  </si>
  <si>
    <t>Green tariff from utility supplier</t>
  </si>
  <si>
    <t>Not applicable</t>
  </si>
  <si>
    <t>Has an ISO 14067 or PEF method analysis of the products carbon footrpint/global warming impact been carried out?</t>
  </si>
  <si>
    <t>Points</t>
  </si>
  <si>
    <t>out of 10</t>
  </si>
  <si>
    <t>out of 5</t>
  </si>
  <si>
    <t>Criterion 2.2. Material efficiency at the quarry</t>
  </si>
  <si>
    <t>Key data from material inventory</t>
  </si>
  <si>
    <t>A: Total quantity of material extracted:</t>
  </si>
  <si>
    <t>B: Saleable blocks produced from A:</t>
  </si>
  <si>
    <t>D: Total quantity of extractive waste used internally:</t>
  </si>
  <si>
    <t>C: Total quantity of by-products sold:</t>
  </si>
  <si>
    <t>E: Total quantity of extractive waste transferred to the extractive waste deposition area or by-products transferred to the by-products deposition area:</t>
  </si>
  <si>
    <t>Extraction efficiency ratio:</t>
  </si>
  <si>
    <t>Criterion 2.3. Water and wastewater management at the quarry</t>
  </si>
  <si>
    <t>Storm water runoff is managed onsite by diverting it from running across work areas and opportunly collecting it for process water</t>
  </si>
  <si>
    <t>Water for wet cutting techniques is stored in an impermeable container</t>
  </si>
  <si>
    <t xml:space="preserve">Wastewater from wet cutting is clarified before being reused. </t>
  </si>
  <si>
    <t>Settled sludge from wet cutting is dewatered before further reuse or disposal</t>
  </si>
  <si>
    <t>Criterion 2.4. Dust control at the quarry</t>
  </si>
  <si>
    <t>A description of dust control measures at the quarry has been provided:</t>
  </si>
  <si>
    <t>Do the measures include dust suppression sprays or vacuum hoods linked to filter bags/electrostatic precipitators for cutting, crushing or other activities that are likely to generate significant quantities of dust?</t>
  </si>
  <si>
    <t>Is there a plan in place for the relocation, modification or stoppage of operations onsite in order to prevent or minimise dust emissions to air during periods of adverse weather?</t>
  </si>
  <si>
    <t>Have wind protection features been incorporated into the quarry design?</t>
  </si>
  <si>
    <t>Is the dewatered sludge or dry dust from cutting operations stored in an enclosed area prior to reuse or disposal?</t>
  </si>
  <si>
    <t>Have the most heavily used road surfaces been paved (with concrete or asphalt)?</t>
  </si>
  <si>
    <t>Has appropriate training been provided to employees about good practice for dust control?</t>
  </si>
  <si>
    <t>Do employees have routine medical check-ups for the identification of respiratory problems?</t>
  </si>
  <si>
    <t>Criterion 2.5: Personnel safety and working conditions at the quarry</t>
  </si>
  <si>
    <t>Has a description of the health and safety policy been provided?</t>
  </si>
  <si>
    <t>Has a systematic analysis of all risks and major hazards at the quarry been provided?</t>
  </si>
  <si>
    <t>Is there a training plan for employees about specific work procedures at the quarry?</t>
  </si>
  <si>
    <t xml:space="preserve">Is there an inspection and maintenance plan for all machinery, tools, electrical installations, vehicles, ladders, walkways, staircases, safety barriers and other relevant equipment? </t>
  </si>
  <si>
    <t>Are fixed guards in place for relevant moving parts of machinery?</t>
  </si>
  <si>
    <t>Are there quick release controls and emergency stop buttons for tools and machinery?</t>
  </si>
  <si>
    <t>If explosives are stored on site, are safety protocols defined and followed?</t>
  </si>
  <si>
    <t>Have plans been made for emergencies and are there first-aid trained personnel?</t>
  </si>
  <si>
    <t>Are Personal Protective Equipment been made available to staff and visitors?</t>
  </si>
  <si>
    <t>Have high noise risk areas been clearly identified?</t>
  </si>
  <si>
    <t>Are access to toilets, changing rooms and lunchroom facilities (with drinking water) available to workers during shifts?</t>
  </si>
  <si>
    <t>Do workers have labour contracts?</t>
  </si>
  <si>
    <t>Do worker contracts clearly refer to relevant work, maximum obligatory hours of work, salary, social and/or accident insurance), holiday entitlements and notice period?</t>
  </si>
  <si>
    <t>Have the fundamental ILO conventions for workers rights been respected? (Or national laws and regulations, in cases where these are more stringent than ILO)</t>
  </si>
  <si>
    <t>Criterion 2.6: Quarry landscape impact ratios (optional)</t>
  </si>
  <si>
    <t>Please insert the value for the QF (Quarry Front (active) area</t>
  </si>
  <si>
    <t>m2</t>
  </si>
  <si>
    <t>Please insert the value for the EWDA (Extractive Waste Deposition Area):</t>
  </si>
  <si>
    <t>Please insert the value for the BPDA (By-Products Deposition Area):</t>
  </si>
  <si>
    <t>Please insert the value for the TAA (Total Authorised Area):</t>
  </si>
  <si>
    <t>Please insert the value for the BA (Biodiverse Area):</t>
  </si>
  <si>
    <t>Please insert the value for the REA (Renewable Energy Area):</t>
  </si>
  <si>
    <t>BLU ratio</t>
  </si>
  <si>
    <t>QF ratio</t>
  </si>
  <si>
    <t>Ratio</t>
  </si>
  <si>
    <t>&gt;0.70</t>
  </si>
  <si>
    <t>&gt;0.40</t>
  </si>
  <si>
    <t>&lt;0.20</t>
  </si>
  <si>
    <t>Criterion 2.7: Energy consumption at the transformation plant</t>
  </si>
  <si>
    <t>Incoming material processed during this time period:</t>
  </si>
  <si>
    <t>Description of stone transformed:</t>
  </si>
  <si>
    <t>Criterion 2.8: Water and wastewater management at the transformation plant</t>
  </si>
  <si>
    <t>Has a description of water use in the natural stone transformation plant been provided?</t>
  </si>
  <si>
    <t>Does the description include strategies/methods for the collection of process wastewater?</t>
  </si>
  <si>
    <t>Does the description include strategies/methods for the recirculation/reuse of process wastewater?</t>
  </si>
  <si>
    <t>Is the process wastewater treated to remove suspended solids? (i.e. is it clarified)</t>
  </si>
  <si>
    <t>Is the clarified process wastewater reused for cutting, dust control or other purposes?</t>
  </si>
  <si>
    <t>Is there a rainwater collection system onsite that a) harvests rainwater that lands on impermeable areas onsite; b) prevents the surface flow of rainwater across working areas and c) prevents dust and solids from the ground being carried into natural watercourses or clarified water storage ponds.</t>
  </si>
  <si>
    <t>Criterion 2.9: Dust control at the transformation plant</t>
  </si>
  <si>
    <t>A description of dust control measures at the transformation has been provided:</t>
  </si>
  <si>
    <t>Do the measures include dust suppression sprays or vacuum hoods linked to filter bags/electrostatic precipitators for cutting or shaping activities that are likely to generate significant quantities of dust?</t>
  </si>
  <si>
    <t>Is dust from indoor floor areas regularly removed using a) water sprays on floors that drain to an onsite water treatment system and/or b) using vacuum devices?</t>
  </si>
  <si>
    <t>Is the dewatered sludge or dry dust from cutting and shaping operations stored in an enclosed area prior to reuse or disposal?</t>
  </si>
  <si>
    <t>Is Personal Protective Equipment made available to workers and visitors?</t>
  </si>
  <si>
    <t>Criterion 2.10: Reuse of process waste from the transformation plant</t>
  </si>
  <si>
    <t>Total electricity consumption:</t>
  </si>
  <si>
    <t>Of which has become process scrap</t>
  </si>
  <si>
    <t>Fraction of process scrap reused</t>
  </si>
  <si>
    <t>Fraction of process sludge reused</t>
  </si>
  <si>
    <t>Criterion 2.6 VLOOKUPs</t>
  </si>
  <si>
    <t>&gt;100</t>
  </si>
  <si>
    <t>Key data from process waste inventory</t>
  </si>
  <si>
    <t>Criterion 2.11: Regionally integrated production at the transformation plant (optional)</t>
  </si>
  <si>
    <t>Source quarry</t>
  </si>
  <si>
    <t>Criterion 2.10 VLOOKUP</t>
  </si>
  <si>
    <t>Criterion 2.11 VLOOKUP</t>
  </si>
  <si>
    <t>km</t>
  </si>
  <si>
    <t>&lt;10</t>
  </si>
  <si>
    <t>&gt;260</t>
  </si>
  <si>
    <t>MJ/kg</t>
  </si>
  <si>
    <t>&lt;0.70</t>
  </si>
  <si>
    <t>&gt;1.10</t>
  </si>
  <si>
    <t>Criterion 3.3 - recycled/secondary material content</t>
  </si>
  <si>
    <t>Criterion 3.4 - resin binder content</t>
  </si>
  <si>
    <t xml:space="preserve">Criterion 3.1 </t>
  </si>
  <si>
    <t>Criterion 2.1 and Criterion 2.7</t>
  </si>
  <si>
    <t>&lt;80</t>
  </si>
  <si>
    <t>Criterion 3.5 - reuse of process waste</t>
  </si>
  <si>
    <t>&lt;70</t>
  </si>
  <si>
    <t>&gt;10</t>
  </si>
  <si>
    <t>&lt;5</t>
  </si>
  <si>
    <t>Total electricity CO2:</t>
  </si>
  <si>
    <t>Total fuel CO2:</t>
  </si>
  <si>
    <t>kgCO2 eq.</t>
  </si>
  <si>
    <t>gCO2 eq./kWh</t>
  </si>
  <si>
    <t>Total CO2:</t>
  </si>
  <si>
    <t>kg CO2 eq.</t>
  </si>
  <si>
    <t>Specific CO2 (per m3)</t>
  </si>
  <si>
    <t>Specific CO2 (per tonne)</t>
  </si>
  <si>
    <t>kg CO2 eq./m3</t>
  </si>
  <si>
    <t>kg CO2 eq./tonne</t>
  </si>
  <si>
    <t>Check</t>
  </si>
  <si>
    <t>(C+D+E check)</t>
  </si>
  <si>
    <t>Balance check</t>
  </si>
  <si>
    <t>Criterion 2.2 VLOOKUP</t>
  </si>
  <si>
    <t>&gt;1.00</t>
  </si>
  <si>
    <t>NOTES
(Further information from applicant if needed)</t>
  </si>
  <si>
    <t>Total</t>
  </si>
  <si>
    <t>Ceramic or fired clay product</t>
  </si>
  <si>
    <t>Pass mark</t>
  </si>
  <si>
    <t>Precast concrete or compressed earth block (based on hydraulic lime)</t>
  </si>
  <si>
    <t>Precast concrete or compressed earth block (based on alternative cement with &lt;30% clinker)</t>
  </si>
  <si>
    <t>Application</t>
  </si>
  <si>
    <t>Summary pass mark</t>
  </si>
  <si>
    <t>Intermediate product - alternative cement &gt;30% clinker</t>
  </si>
  <si>
    <t>Intermediate product - alternative cement &lt;30% clinker</t>
  </si>
  <si>
    <t>Summary total points</t>
  </si>
  <si>
    <t>Level of data reporting</t>
  </si>
  <si>
    <t>Individual product level</t>
  </si>
  <si>
    <t>Production run level</t>
  </si>
  <si>
    <t>Production line level</t>
  </si>
  <si>
    <t>Factory level</t>
  </si>
  <si>
    <t>Representative info</t>
  </si>
  <si>
    <t>Worst case scenario</t>
  </si>
  <si>
    <t>Transport distance to transformation plant</t>
  </si>
  <si>
    <t>kg</t>
  </si>
  <si>
    <t>Criterion 4.1: tile, individual products</t>
  </si>
  <si>
    <t>Criterion 4.1: fired clay pavers</t>
  </si>
  <si>
    <t>Criterion 4.1: tile, family of products</t>
  </si>
  <si>
    <t>Product type</t>
  </si>
  <si>
    <t>Ceramic tile - individual product</t>
  </si>
  <si>
    <t>Ceramic tile - family of products</t>
  </si>
  <si>
    <t>Fired clay paver</t>
  </si>
  <si>
    <t>Excellence limit (MJ/kg)</t>
  </si>
  <si>
    <t>Upper Limit (MJ/kg)</t>
  </si>
  <si>
    <t>Criterion 4.1, spray dried powder</t>
  </si>
  <si>
    <t>&gt;upper limit</t>
  </si>
  <si>
    <t>Criteiron 4.1 KWD limits</t>
  </si>
  <si>
    <t>Upper Limit (kg/t)</t>
  </si>
  <si>
    <t>Excellence limit (kg/t)</t>
  </si>
  <si>
    <t>kg/t</t>
  </si>
  <si>
    <t>&lt;lower limit</t>
  </si>
  <si>
    <t>Criterion 4.2, spray dried powder</t>
  </si>
  <si>
    <t>Criterion 4.2: tile, individual products</t>
  </si>
  <si>
    <t>Criterion 4.2: tile, family of products</t>
  </si>
  <si>
    <t>Criterion 4.2: fired clay pavers</t>
  </si>
  <si>
    <t>Criteiron 4.2 KWD limits</t>
  </si>
  <si>
    <t>mg/kg</t>
  </si>
  <si>
    <t>Criterion 4.4: kiln dust</t>
  </si>
  <si>
    <t>points</t>
  </si>
  <si>
    <t>&gt;50</t>
  </si>
  <si>
    <t>Criterion 4.4: kiln HF</t>
  </si>
  <si>
    <t>Criterion 4.4: kiln SOx</t>
  </si>
  <si>
    <t>Criterion 4.4: kiln NOx</t>
  </si>
  <si>
    <t>&lt;6</t>
  </si>
  <si>
    <t>&gt;20</t>
  </si>
  <si>
    <t>&lt;170</t>
  </si>
  <si>
    <t>&gt;250</t>
  </si>
  <si>
    <t>&lt;750</t>
  </si>
  <si>
    <t>&gt;1300</t>
  </si>
  <si>
    <t>Criterion 4.6</t>
  </si>
  <si>
    <t>% reuse</t>
  </si>
  <si>
    <t>&lt;90</t>
  </si>
  <si>
    <t>Fail</t>
  </si>
  <si>
    <t>Criterion 5.1</t>
  </si>
  <si>
    <t>EN 197-1 class cement</t>
  </si>
  <si>
    <t>Alternative cement</t>
  </si>
  <si>
    <t>&lt;0.60</t>
  </si>
  <si>
    <t>Criterion 5.1 drop down lists</t>
  </si>
  <si>
    <t>Alternative_cement</t>
  </si>
  <si>
    <t>EN_197_1_class_cement</t>
  </si>
  <si>
    <t>&gt;0.90</t>
  </si>
  <si>
    <t>&gt;0.30</t>
  </si>
  <si>
    <t>White Portland cement clinker</t>
  </si>
  <si>
    <t>Grey Portland cement clinker</t>
  </si>
  <si>
    <t>Hydraulic lime</t>
  </si>
  <si>
    <t>Criterion 5.2 points</t>
  </si>
  <si>
    <t>Criterion 5.3 points</t>
  </si>
  <si>
    <t>Dust</t>
  </si>
  <si>
    <t>SOX</t>
  </si>
  <si>
    <t>NOX</t>
  </si>
  <si>
    <t>Criterion 5.4 points</t>
  </si>
  <si>
    <t>&gt;30</t>
  </si>
  <si>
    <t>Recycled contect in cement based products</t>
  </si>
  <si>
    <t>Recycled contect in other products</t>
  </si>
  <si>
    <t>Responsibly sourced aggregate</t>
  </si>
  <si>
    <t>Responsibly sourced cement</t>
  </si>
  <si>
    <t>Criterion 5.6 - LOOKUPS</t>
  </si>
  <si>
    <t>&gt;2000</t>
  </si>
  <si>
    <t>&lt;400</t>
  </si>
  <si>
    <t>Infiltration mm/h</t>
  </si>
  <si>
    <t>Void space %</t>
  </si>
  <si>
    <t>&lt;20</t>
  </si>
  <si>
    <t>&gt;80</t>
  </si>
  <si>
    <t>Thermal conductivity (W/m.K)</t>
  </si>
  <si>
    <t>&lt;0.15</t>
  </si>
  <si>
    <t>&gt;0.45</t>
  </si>
  <si>
    <t>Binder content (%)</t>
  </si>
  <si>
    <r>
      <t>Main product format covered by the license (other relevant formats can be added in the next note in Column G)</t>
    </r>
    <r>
      <rPr>
        <b/>
        <sz val="12"/>
        <color indexed="8"/>
        <rFont val="Calibri"/>
        <family val="2"/>
        <scheme val="minor"/>
      </rPr>
      <t xml:space="preserve">
</t>
    </r>
    <r>
      <rPr>
        <b/>
        <sz val="12"/>
        <color indexed="8"/>
        <rFont val="Tahoma"/>
        <family val="2"/>
      </rPr>
      <t/>
    </r>
  </si>
  <si>
    <r>
      <t>Please</t>
    </r>
    <r>
      <rPr>
        <b/>
        <sz val="12"/>
        <rFont val="Calibri"/>
        <family val="2"/>
        <scheme val="minor"/>
      </rPr>
      <t xml:space="preserve"> name any other environmental labelling initiatives </t>
    </r>
    <r>
      <rPr>
        <sz val="12"/>
        <rFont val="Calibri"/>
        <family val="2"/>
        <scheme val="minor"/>
      </rPr>
      <t>(eco-labels, charters, other initiatives) under which the product has already been registered or is applying to.</t>
    </r>
  </si>
  <si>
    <r>
      <t xml:space="preserve">The Competent Body will invoice applicants for a non returnable application fee upon receipt of the application (please consult your Competent Body). Other fees apply depending on the nature of the applicantion (e.g. size of company and location of site(s) to be inspected. </t>
    </r>
    <r>
      <rPr>
        <b/>
        <sz val="12"/>
        <rFont val="Calibri"/>
        <family val="2"/>
        <scheme val="minor"/>
      </rPr>
      <t>Where are the inspection site(s) located?</t>
    </r>
    <r>
      <rPr>
        <sz val="12"/>
        <rFont val="Calibri"/>
        <family val="2"/>
        <scheme val="minor"/>
      </rPr>
      <t xml:space="preserve">  </t>
    </r>
  </si>
  <si>
    <r>
      <t xml:space="preserve">Discounts to the fees apply to SMEs and micro-enterprises (as defined in the Commission Recommendation 2003/361/EC). </t>
    </r>
    <r>
      <rPr>
        <b/>
        <sz val="12"/>
        <rFont val="Calibri"/>
        <family val="2"/>
        <scheme val="minor"/>
      </rPr>
      <t xml:space="preserve">Does your company meet one of these defintions? </t>
    </r>
  </si>
  <si>
    <r>
      <t xml:space="preserve">Do you </t>
    </r>
    <r>
      <rPr>
        <b/>
        <sz val="12"/>
        <rFont val="Calibri"/>
        <family val="2"/>
        <scheme val="minor"/>
      </rPr>
      <t>declare</t>
    </r>
    <r>
      <rPr>
        <sz val="12"/>
        <rFont val="Calibri"/>
        <family val="2"/>
        <scheme val="minor"/>
      </rPr>
      <t xml:space="preserve"> that:
The hard covering products meet all applicable legal requirements of the country or countries in which the product is placed on the market. </t>
    </r>
  </si>
  <si>
    <r>
      <t xml:space="preserve">Do you </t>
    </r>
    <r>
      <rPr>
        <b/>
        <sz val="12"/>
        <rFont val="Calibri"/>
        <family val="2"/>
        <scheme val="minor"/>
      </rPr>
      <t xml:space="preserve">commit </t>
    </r>
    <r>
      <rPr>
        <sz val="12"/>
        <rFont val="Calibri"/>
        <family val="2"/>
        <scheme val="minor"/>
      </rPr>
      <t xml:space="preserve">to:
notify the Competent Body immediately of any significant modification to the licensed products or to the production processes. </t>
    </r>
  </si>
  <si>
    <r>
      <t xml:space="preserve">Is the company situated in a developing country (as defined in the </t>
    </r>
    <r>
      <rPr>
        <u/>
        <sz val="12"/>
        <color rgb="FF0070C0"/>
        <rFont val="Calibri"/>
        <family val="2"/>
        <scheme val="minor"/>
      </rPr>
      <t>OECD’s Development Assistance Committee’s list of countries</t>
    </r>
    <r>
      <rPr>
        <sz val="12"/>
        <rFont val="Calibri"/>
        <family val="2"/>
        <scheme val="minor"/>
      </rPr>
      <t xml:space="preserve"> receiving development aid)? </t>
    </r>
  </si>
  <si>
    <t>1.1. Result</t>
  </si>
  <si>
    <t>1.2. Result</t>
  </si>
  <si>
    <t>Total Fails</t>
  </si>
  <si>
    <t>Have any surface treatments been used that contain formaldehyde-based resins?</t>
  </si>
  <si>
    <t>Have any surface treatments been used that contain VOCs?</t>
  </si>
  <si>
    <t xml:space="preserve">Please indicate the worst case product(s) covered by the application for which VOC testing, according to EN 16516, has been carried out and why this is the worst case. </t>
  </si>
  <si>
    <t>Outcomes</t>
  </si>
  <si>
    <t>Total fails</t>
  </si>
  <si>
    <t>1.3. Result</t>
  </si>
  <si>
    <t>1.4. Result</t>
  </si>
  <si>
    <t>Yes, ISO 9001</t>
  </si>
  <si>
    <t>Yes, copy provided</t>
  </si>
  <si>
    <t>1.5. Result</t>
  </si>
  <si>
    <t>I/we provide representative samples of this information:</t>
  </si>
  <si>
    <t>1.6. Result</t>
  </si>
  <si>
    <t>1.7. Result</t>
  </si>
  <si>
    <t>The production site(s) where the products covered by this application is/are:</t>
  </si>
  <si>
    <t>Granite quarry (reference name here)</t>
  </si>
  <si>
    <t>Raw  Mat.</t>
  </si>
  <si>
    <t>Haz. Sub.</t>
  </si>
  <si>
    <t>VOC</t>
  </si>
  <si>
    <t>Fitness</t>
  </si>
  <si>
    <t>User info.</t>
  </si>
  <si>
    <t>Info on label</t>
  </si>
  <si>
    <t>EMS</t>
  </si>
  <si>
    <t>Fuel-1 consumption (quantity):</t>
  </si>
  <si>
    <t>Fuel-1 consumption (energy):</t>
  </si>
  <si>
    <t>Fuel-2 consumption (quantity):</t>
  </si>
  <si>
    <t>Fuel-2 consumption (energy):</t>
  </si>
  <si>
    <t>MJ/unit of fuel-1</t>
  </si>
  <si>
    <t>g CO2 eq./MJ fuel-1</t>
  </si>
  <si>
    <t>Fuel-3 consumption (quantity):</t>
  </si>
  <si>
    <t>Fuel-3 consumption (energy):</t>
  </si>
  <si>
    <t>MJ/unit of fuel-3</t>
  </si>
  <si>
    <t>g CO2 eq./MJ fuel-3</t>
  </si>
  <si>
    <t>MJ/unit of fuel-2</t>
  </si>
  <si>
    <t>g CO2 eq./MJ fuel-2</t>
  </si>
  <si>
    <t>Total fuel consumption (energy):</t>
  </si>
  <si>
    <t>Fuel-1 CO2 emissions</t>
  </si>
  <si>
    <t>Fuel-2 CO2 emissions</t>
  </si>
  <si>
    <t>Fuel-3 CO2 emissions</t>
  </si>
  <si>
    <t>Yes, PEF and ISO 14067</t>
  </si>
  <si>
    <t>Yes, PEF</t>
  </si>
  <si>
    <t>Yes, ISO 14067</t>
  </si>
  <si>
    <t>Specific energy consumption (MJ/t)</t>
  </si>
  <si>
    <t>Specific energy consumption (MJ/m3)</t>
  </si>
  <si>
    <t>Specific energy consumption (kWh/t)</t>
  </si>
  <si>
    <t>Specific energy consumption (kWh/m3)</t>
  </si>
  <si>
    <t>Specific energy (MJ/t)</t>
  </si>
  <si>
    <t>Renew Energy %</t>
  </si>
  <si>
    <t>Renew Energy contract</t>
  </si>
  <si>
    <t>Carbon FP</t>
  </si>
  <si>
    <t>Material extraction efficiency</t>
  </si>
  <si>
    <t>Reference name for data entry</t>
  </si>
  <si>
    <t>(A-B check)</t>
  </si>
  <si>
    <t>Applicable criteria and points, where relevant. Criteria 2.1 to 2.6 relate to the quarry, criteria 2.7 to 2.11 relate to the transformation plant.</t>
  </si>
  <si>
    <t>Water and w/water at quarry</t>
  </si>
  <si>
    <t>Dust control at quarry</t>
  </si>
  <si>
    <t>Personnel safety at quarry</t>
  </si>
  <si>
    <t>Result</t>
  </si>
  <si>
    <t>Outcome</t>
  </si>
  <si>
    <r>
      <t>TAA</t>
    </r>
    <r>
      <rPr>
        <sz val="8"/>
        <color theme="1"/>
        <rFont val="Calibri"/>
        <family val="2"/>
      </rPr>
      <t>≥QF+EWDA+BPDA+BA+REA</t>
    </r>
  </si>
  <si>
    <t>Beneficial land use (BLU) ratio:</t>
  </si>
  <si>
    <t>Quarry footprint (QF) ratio:</t>
  </si>
  <si>
    <t>2.1 (Quarry)</t>
  </si>
  <si>
    <t>2.7 (Trans. Plant)</t>
  </si>
  <si>
    <t>Material processed during this time period:</t>
  </si>
  <si>
    <t>Water and w/water at  plant</t>
  </si>
  <si>
    <t>Dust control at plant</t>
  </si>
  <si>
    <t>Process scrap reuse</t>
  </si>
  <si>
    <t>Process sludge reuse</t>
  </si>
  <si>
    <t>Regionally integrated production</t>
  </si>
  <si>
    <t>Specific CO2 (kg/t)</t>
  </si>
  <si>
    <t>Rain water collection</t>
  </si>
  <si>
    <t>Scrap which has been disposed of during the period:</t>
  </si>
  <si>
    <t>Scrap which has been reused during period:</t>
  </si>
  <si>
    <t>Process sludge generated during period:</t>
  </si>
  <si>
    <t>Sludge which has been disposed of during the period:</t>
  </si>
  <si>
    <t>Sludge which has been reused during period:</t>
  </si>
  <si>
    <t>Scrap which has remained stockpiled during the period:</t>
  </si>
  <si>
    <t>Sludge which has remained stockpiled during the period:</t>
  </si>
  <si>
    <t>Natural stone (final product(s) from transformation plant)</t>
  </si>
  <si>
    <t>Product format</t>
  </si>
  <si>
    <t>Floor tiles</t>
  </si>
  <si>
    <t>Wall tiles</t>
  </si>
  <si>
    <t>Roof tiles</t>
  </si>
  <si>
    <t>Block</t>
  </si>
  <si>
    <t>Slab</t>
  </si>
  <si>
    <t>Paver</t>
  </si>
  <si>
    <t>Kerb</t>
  </si>
  <si>
    <t>Table-top</t>
  </si>
  <si>
    <t>Vanity-top</t>
  </si>
  <si>
    <t>Kitchen-worktop</t>
  </si>
  <si>
    <t>Is this an application to add the EU Ecolabel to an existing ecolabel for your product?</t>
  </si>
  <si>
    <t>Yes/not applicable</t>
  </si>
  <si>
    <t>EMAS registered</t>
  </si>
  <si>
    <t>Reference name</t>
  </si>
  <si>
    <t>Individual product name or commercial name</t>
  </si>
  <si>
    <t>Number of products covered by entry</t>
  </si>
  <si>
    <t>Source quarry reference name</t>
  </si>
  <si>
    <t>Please provide a list of the individual product names/trademarks/codes covered by the application (Column B). The first 5 rows for relevant points is automatically linked to the other worksheets. If different scores apply for products not covered by the first 5 different rows, these scores can be manually entered from row 19 onwards.</t>
  </si>
  <si>
    <t>EU Ecolabel hard covering products - intermediate and final natural stone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</si>
</sst>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7" x14ac:knownFonts="1">
    <font>
      <sz val="11"/>
      <color theme="1"/>
      <name val="Calibri"/>
      <family val="2"/>
      <scheme val="minor"/>
    </font>
    <font>
      <sz val="10"/>
      <color rgb="FF000000"/>
      <name val="Arial"/>
      <family val="2"/>
    </font>
    <font>
      <sz val="10"/>
      <name val="Arial"/>
      <family val="2"/>
    </font>
    <font>
      <b/>
      <sz val="12"/>
      <color indexed="8"/>
      <name val="Tahoma"/>
      <family val="2"/>
    </font>
    <font>
      <b/>
      <sz val="24"/>
      <name val="Calibri"/>
      <family val="2"/>
      <scheme val="minor"/>
    </font>
    <font>
      <b/>
      <sz val="12"/>
      <name val="Calibri"/>
      <family val="2"/>
      <scheme val="minor"/>
    </font>
    <font>
      <b/>
      <sz val="12"/>
      <color theme="1"/>
      <name val="Calibri"/>
      <family val="2"/>
      <scheme val="minor"/>
    </font>
    <font>
      <sz val="20"/>
      <color rgb="FFC00000"/>
      <name val="Calibri"/>
      <family val="2"/>
      <scheme val="minor"/>
    </font>
    <font>
      <b/>
      <sz val="12"/>
      <color theme="0"/>
      <name val="Calibri"/>
      <family val="2"/>
      <scheme val="minor"/>
    </font>
    <font>
      <sz val="14"/>
      <name val="Calibri"/>
      <family val="2"/>
      <scheme val="minor"/>
    </font>
    <font>
      <sz val="12"/>
      <name val="Calibri"/>
      <family val="2"/>
      <scheme val="minor"/>
    </font>
    <font>
      <sz val="12"/>
      <color theme="1"/>
      <name val="Calibri"/>
      <family val="2"/>
      <scheme val="minor"/>
    </font>
    <font>
      <b/>
      <sz val="14"/>
      <name val="Calibri"/>
      <family val="2"/>
      <scheme val="minor"/>
    </font>
    <font>
      <sz val="12"/>
      <color rgb="FFFF0000"/>
      <name val="Calibri"/>
      <family val="2"/>
      <scheme val="minor"/>
    </font>
    <font>
      <sz val="16"/>
      <color rgb="FFFF0000"/>
      <name val="Calibri"/>
      <family val="2"/>
      <scheme val="minor"/>
    </font>
    <font>
      <strike/>
      <sz val="12"/>
      <color rgb="FF7030A0"/>
      <name val="Calibri"/>
      <family val="2"/>
      <scheme val="minor"/>
    </font>
    <font>
      <b/>
      <sz val="16"/>
      <name val="Calibri"/>
      <family val="2"/>
      <scheme val="minor"/>
    </font>
    <font>
      <sz val="10"/>
      <name val="Calibri"/>
      <family val="2"/>
      <scheme val="minor"/>
    </font>
    <font>
      <sz val="9"/>
      <color indexed="81"/>
      <name val="Tahoma"/>
      <family val="2"/>
    </font>
    <font>
      <sz val="14"/>
      <color rgb="FFFF0000"/>
      <name val="Calibri"/>
      <family val="2"/>
      <scheme val="minor"/>
    </font>
    <font>
      <sz val="20"/>
      <name val="Calibri"/>
      <family val="2"/>
      <scheme val="minor"/>
    </font>
    <font>
      <sz val="14"/>
      <color theme="1"/>
      <name val="Calibri"/>
      <family val="2"/>
      <scheme val="minor"/>
    </font>
    <font>
      <b/>
      <sz val="24"/>
      <color theme="1"/>
      <name val="Calibri"/>
      <family val="2"/>
      <scheme val="minor"/>
    </font>
    <font>
      <b/>
      <sz val="14"/>
      <color theme="1"/>
      <name val="Calibri"/>
      <family val="2"/>
      <scheme val="minor"/>
    </font>
    <font>
      <b/>
      <sz val="16"/>
      <color theme="1"/>
      <name val="Calibri"/>
      <family val="2"/>
      <scheme val="minor"/>
    </font>
    <font>
      <sz val="11"/>
      <color theme="1"/>
      <name val="Calibri"/>
      <family val="2"/>
    </font>
    <font>
      <b/>
      <sz val="11"/>
      <color theme="1"/>
      <name val="Calibri"/>
      <family val="2"/>
      <scheme val="minor"/>
    </font>
    <font>
      <b/>
      <sz val="11"/>
      <color rgb="FFFF0000"/>
      <name val="Calibri"/>
      <family val="2"/>
      <scheme val="minor"/>
    </font>
    <font>
      <sz val="11"/>
      <name val="Calibri"/>
      <family val="2"/>
      <scheme val="minor"/>
    </font>
    <font>
      <sz val="12"/>
      <color indexed="8"/>
      <name val="Calibri"/>
      <family val="2"/>
      <scheme val="minor"/>
    </font>
    <font>
      <b/>
      <sz val="12"/>
      <color indexed="8"/>
      <name val="Calibri"/>
      <family val="2"/>
      <scheme val="minor"/>
    </font>
    <font>
      <u/>
      <sz val="11"/>
      <color theme="10"/>
      <name val="Calibri"/>
      <family val="2"/>
      <scheme val="minor"/>
    </font>
    <font>
      <u/>
      <sz val="12"/>
      <color rgb="FF0070C0"/>
      <name val="Calibri"/>
      <family val="2"/>
      <scheme val="minor"/>
    </font>
    <font>
      <sz val="10"/>
      <color theme="1"/>
      <name val="Calibri"/>
      <family val="2"/>
      <scheme val="minor"/>
    </font>
    <font>
      <sz val="16"/>
      <color theme="1"/>
      <name val="Calibri"/>
      <family val="2"/>
      <scheme val="minor"/>
    </font>
    <font>
      <sz val="8"/>
      <color theme="1"/>
      <name val="Calibri"/>
      <family val="2"/>
      <scheme val="minor"/>
    </font>
    <font>
      <sz val="8"/>
      <color theme="1"/>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indexed="57"/>
      </patternFill>
    </fill>
    <fill>
      <patternFill patternType="solid">
        <fgColor theme="0" tint="-0.14999847407452621"/>
        <bgColor indexed="20"/>
      </patternFill>
    </fill>
    <fill>
      <patternFill patternType="solid">
        <fgColor theme="0" tint="-0.249977111117893"/>
        <bgColor indexed="64"/>
      </patternFill>
    </fill>
    <fill>
      <patternFill patternType="solid">
        <fgColor theme="0" tint="-0.249977111117893"/>
        <bgColor indexed="57"/>
      </patternFill>
    </fill>
    <fill>
      <patternFill patternType="solid">
        <fgColor theme="0" tint="-0.14999847407452621"/>
        <bgColor indexed="55"/>
      </patternFill>
    </fill>
    <fill>
      <patternFill patternType="solid">
        <fgColor theme="0" tint="-0.14999847407452621"/>
        <bgColor indexed="43"/>
      </patternFill>
    </fill>
    <fill>
      <patternFill patternType="solid">
        <fgColor theme="7" tint="0.79998168889431442"/>
        <bgColor indexed="64"/>
      </patternFill>
    </fill>
    <fill>
      <patternFill patternType="solid">
        <fgColor rgb="FFFF9999"/>
        <bgColor indexed="64"/>
      </patternFill>
    </fill>
    <fill>
      <patternFill patternType="solid">
        <fgColor theme="0" tint="-4.9989318521683403E-2"/>
        <bgColor indexed="64"/>
      </patternFill>
    </fill>
    <fill>
      <patternFill patternType="solid">
        <fgColor theme="1"/>
        <bgColor indexed="64"/>
      </patternFill>
    </fill>
  </fills>
  <borders count="26">
    <border>
      <left/>
      <right/>
      <top/>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
      <left style="hair">
        <color indexed="8"/>
      </left>
      <right/>
      <top/>
      <bottom/>
      <diagonal/>
    </border>
    <border>
      <left/>
      <right style="thin">
        <color indexed="64"/>
      </right>
      <top style="thin">
        <color indexed="64"/>
      </top>
      <bottom style="thin">
        <color indexed="64"/>
      </bottom>
      <diagonal/>
    </border>
    <border>
      <left style="hair">
        <color indexed="8"/>
      </left>
      <right/>
      <top style="hair">
        <color indexed="8"/>
      </top>
      <bottom style="thick">
        <color theme="0"/>
      </bottom>
      <diagonal/>
    </border>
    <border>
      <left/>
      <right/>
      <top style="hair">
        <color indexed="8"/>
      </top>
      <bottom style="thick">
        <color theme="0"/>
      </bottom>
      <diagonal/>
    </border>
    <border>
      <left/>
      <right style="hair">
        <color indexed="8"/>
      </right>
      <top style="hair">
        <color indexed="8"/>
      </top>
      <bottom style="thick">
        <color theme="0"/>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diagonal/>
    </border>
    <border>
      <left/>
      <right/>
      <top/>
      <bottom style="thin">
        <color auto="1"/>
      </bottom>
      <diagonal/>
    </border>
    <border>
      <left/>
      <right/>
      <top/>
      <bottom style="thick">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ck">
        <color theme="0"/>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ck">
        <color theme="0"/>
      </top>
      <bottom/>
      <diagonal/>
    </border>
    <border>
      <left/>
      <right/>
      <top style="thick">
        <color theme="0"/>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 fillId="0" borderId="0"/>
    <xf numFmtId="0" fontId="31" fillId="0" borderId="0" applyNumberFormat="0" applyFill="0" applyBorder="0" applyAlignment="0" applyProtection="0"/>
  </cellStyleXfs>
  <cellXfs count="327">
    <xf numFmtId="0" fontId="0" fillId="0" borderId="0" xfId="0"/>
    <xf numFmtId="0" fontId="5" fillId="3" borderId="0" xfId="1" applyFont="1" applyFill="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10" fillId="3" borderId="0" xfId="1" applyFont="1" applyFill="1" applyAlignment="1" applyProtection="1">
      <alignment horizontal="left" vertical="top" wrapText="1"/>
      <protection locked="0"/>
    </xf>
    <xf numFmtId="0" fontId="10" fillId="2" borderId="0" xfId="1" applyFont="1" applyFill="1" applyAlignment="1" applyProtection="1">
      <alignment horizontal="left" vertical="top" wrapText="1"/>
      <protection locked="0"/>
    </xf>
    <xf numFmtId="0" fontId="10" fillId="0" borderId="0" xfId="1" applyFont="1" applyAlignment="1" applyProtection="1">
      <alignment horizontal="left" vertical="top" wrapText="1"/>
      <protection locked="0"/>
    </xf>
    <xf numFmtId="0" fontId="13" fillId="3" borderId="0" xfId="1" applyFont="1" applyFill="1" applyAlignment="1" applyProtection="1">
      <alignment horizontal="left" vertical="top" wrapText="1"/>
      <protection locked="0"/>
    </xf>
    <xf numFmtId="0" fontId="13" fillId="0" borderId="0" xfId="1" applyFont="1" applyAlignment="1" applyProtection="1">
      <alignment horizontal="left" vertical="top" wrapText="1"/>
      <protection locked="0"/>
    </xf>
    <xf numFmtId="0" fontId="15" fillId="3" borderId="0" xfId="1" applyFont="1" applyFill="1" applyAlignment="1" applyProtection="1">
      <alignment horizontal="left" vertical="top" wrapText="1"/>
      <protection locked="0"/>
    </xf>
    <xf numFmtId="0" fontId="15" fillId="2" borderId="0" xfId="1" applyFont="1" applyFill="1" applyAlignment="1" applyProtection="1">
      <alignment horizontal="left" vertical="top" wrapText="1"/>
      <protection locked="0"/>
    </xf>
    <xf numFmtId="0" fontId="15" fillId="0" borderId="0" xfId="1" applyFont="1" applyAlignment="1" applyProtection="1">
      <alignment horizontal="left" vertical="top" wrapText="1"/>
      <protection locked="0"/>
    </xf>
    <xf numFmtId="0" fontId="10" fillId="2" borderId="0" xfId="1" applyFont="1" applyFill="1" applyBorder="1" applyAlignment="1" applyProtection="1">
      <alignment horizontal="left" vertical="top" wrapText="1"/>
      <protection locked="0"/>
    </xf>
    <xf numFmtId="0" fontId="17" fillId="2" borderId="0" xfId="1" applyFont="1" applyFill="1"/>
    <xf numFmtId="0" fontId="5" fillId="2" borderId="0" xfId="1" applyFont="1" applyFill="1" applyAlignment="1" applyProtection="1">
      <alignment horizontal="center" vertical="center" wrapText="1"/>
      <protection locked="0"/>
    </xf>
    <xf numFmtId="0" fontId="5" fillId="0" borderId="0" xfId="1" applyFont="1" applyFill="1" applyAlignment="1" applyProtection="1">
      <alignment horizontal="center" vertical="center" wrapText="1"/>
      <protection locked="0"/>
    </xf>
    <xf numFmtId="0" fontId="10" fillId="0" borderId="0"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5" fillId="6" borderId="0" xfId="1" applyFont="1" applyFill="1" applyBorder="1" applyAlignment="1" applyProtection="1">
      <alignment horizontal="center" vertical="center" wrapText="1"/>
    </xf>
    <xf numFmtId="0" fontId="10" fillId="3" borderId="0" xfId="1" applyFont="1" applyFill="1" applyBorder="1" applyAlignment="1" applyProtection="1">
      <alignment horizontal="left" vertical="top" wrapText="1"/>
      <protection locked="0"/>
    </xf>
    <xf numFmtId="0" fontId="13" fillId="3" borderId="0" xfId="1" applyFont="1" applyFill="1" applyBorder="1" applyAlignment="1" applyProtection="1">
      <alignment horizontal="left" vertical="top" wrapText="1"/>
      <protection locked="0"/>
    </xf>
    <xf numFmtId="0" fontId="15" fillId="3" borderId="0" xfId="1" applyFont="1" applyFill="1" applyBorder="1" applyAlignment="1" applyProtection="1">
      <alignment horizontal="left" vertical="top" wrapText="1"/>
      <protection locked="0"/>
    </xf>
    <xf numFmtId="0" fontId="5" fillId="7" borderId="0" xfId="1" applyFont="1" applyFill="1" applyAlignment="1" applyProtection="1">
      <alignment horizontal="left" vertical="top" wrapText="1"/>
      <protection locked="0"/>
    </xf>
    <xf numFmtId="0" fontId="12" fillId="9" borderId="8" xfId="1" applyFont="1" applyFill="1" applyBorder="1" applyAlignment="1" applyProtection="1">
      <alignment horizontal="center" vertical="center" wrapText="1"/>
    </xf>
    <xf numFmtId="0" fontId="11" fillId="3" borderId="0" xfId="1" applyFont="1" applyFill="1" applyAlignment="1" applyProtection="1">
      <alignment horizontal="left" vertical="top" wrapText="1"/>
      <protection locked="0"/>
    </xf>
    <xf numFmtId="0" fontId="14" fillId="3" borderId="0" xfId="1" applyFont="1" applyFill="1" applyAlignment="1" applyProtection="1">
      <alignment horizontal="left" vertical="top" wrapText="1"/>
      <protection locked="0"/>
    </xf>
    <xf numFmtId="0" fontId="6" fillId="7" borderId="0" xfId="1" applyFont="1" applyFill="1" applyAlignment="1" applyProtection="1">
      <alignment horizontal="left" vertical="top" wrapText="1"/>
      <protection locked="0"/>
    </xf>
    <xf numFmtId="0" fontId="10" fillId="11" borderId="2" xfId="1" applyFont="1" applyFill="1" applyBorder="1" applyAlignment="1" applyProtection="1">
      <alignment horizontal="left" vertical="top" wrapText="1"/>
      <protection locked="0"/>
    </xf>
    <xf numFmtId="0" fontId="5" fillId="0" borderId="0" xfId="1" applyFont="1" applyFill="1" applyAlignment="1" applyProtection="1">
      <alignment horizontal="left" vertical="top" wrapText="1"/>
      <protection locked="0"/>
    </xf>
    <xf numFmtId="0" fontId="10" fillId="0" borderId="0" xfId="1" applyFont="1" applyFill="1" applyAlignment="1" applyProtection="1">
      <alignment horizontal="left" vertical="top" wrapText="1"/>
      <protection locked="0"/>
    </xf>
    <xf numFmtId="0" fontId="13" fillId="0" borderId="0" xfId="1" applyFont="1" applyFill="1" applyAlignment="1" applyProtection="1">
      <alignment horizontal="left" vertical="top" wrapText="1"/>
      <protection locked="0"/>
    </xf>
    <xf numFmtId="0" fontId="15" fillId="0" borderId="0" xfId="1" applyFont="1" applyFill="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10" fillId="11" borderId="2" xfId="1" applyFont="1" applyFill="1" applyBorder="1" applyAlignment="1" applyProtection="1">
      <alignment horizontal="left" vertical="center" wrapText="1"/>
      <protection locked="0"/>
    </xf>
    <xf numFmtId="0" fontId="13" fillId="11" borderId="2" xfId="1" applyFont="1" applyFill="1" applyBorder="1" applyAlignment="1" applyProtection="1">
      <alignment horizontal="left" vertical="center" wrapText="1"/>
      <protection locked="0"/>
    </xf>
    <xf numFmtId="0" fontId="10" fillId="4" borderId="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left" vertical="top" wrapText="1" indent="1"/>
    </xf>
    <xf numFmtId="0" fontId="12" fillId="9" borderId="10" xfId="1" applyFont="1" applyFill="1" applyBorder="1" applyAlignment="1" applyProtection="1">
      <alignment horizontal="center" vertical="center" wrapText="1"/>
    </xf>
    <xf numFmtId="0" fontId="9" fillId="10" borderId="10" xfId="1" applyFont="1" applyFill="1" applyBorder="1" applyAlignment="1" applyProtection="1">
      <alignment horizontal="left" vertical="top" wrapText="1" indent="1"/>
    </xf>
    <xf numFmtId="0" fontId="10" fillId="3" borderId="10" xfId="1" applyFont="1" applyFill="1" applyBorder="1" applyAlignment="1" applyProtection="1">
      <alignment horizontal="center" vertical="center" wrapText="1"/>
      <protection locked="0"/>
    </xf>
    <xf numFmtId="0" fontId="10" fillId="3" borderId="10" xfId="1" applyFont="1" applyFill="1" applyBorder="1" applyAlignment="1" applyProtection="1">
      <alignment horizontal="left" vertical="center" wrapText="1"/>
      <protection locked="0"/>
    </xf>
    <xf numFmtId="0" fontId="5" fillId="5" borderId="0" xfId="1" applyFont="1" applyFill="1" applyBorder="1" applyAlignment="1" applyProtection="1">
      <alignment horizontal="center" vertical="center" wrapText="1"/>
    </xf>
    <xf numFmtId="0" fontId="10" fillId="11" borderId="2" xfId="1" applyFont="1" applyFill="1" applyBorder="1" applyAlignment="1" applyProtection="1">
      <alignment horizontal="center" vertical="center" wrapText="1"/>
      <protection locked="0"/>
    </xf>
    <xf numFmtId="0" fontId="10" fillId="4" borderId="9"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top" wrapText="1"/>
      <protection locked="0"/>
    </xf>
    <xf numFmtId="0" fontId="16" fillId="4" borderId="2" xfId="1" applyFont="1" applyFill="1" applyBorder="1" applyAlignment="1" applyProtection="1">
      <alignment horizontal="center" vertical="center" wrapText="1"/>
      <protection locked="0"/>
    </xf>
    <xf numFmtId="0" fontId="16" fillId="11" borderId="2" xfId="1" applyFont="1" applyFill="1" applyBorder="1" applyAlignment="1" applyProtection="1">
      <alignment horizontal="center" vertical="center" wrapText="1"/>
      <protection locked="0"/>
    </xf>
    <xf numFmtId="0" fontId="21" fillId="0" borderId="0" xfId="0" applyFont="1"/>
    <xf numFmtId="0" fontId="21" fillId="12" borderId="0" xfId="0" applyFont="1" applyFill="1"/>
    <xf numFmtId="0" fontId="21" fillId="2" borderId="0" xfId="0" applyFont="1" applyFill="1"/>
    <xf numFmtId="0" fontId="21" fillId="3" borderId="0" xfId="0" applyFont="1" applyFill="1"/>
    <xf numFmtId="0" fontId="0" fillId="3" borderId="0" xfId="0" applyFill="1"/>
    <xf numFmtId="0" fontId="0" fillId="7" borderId="0" xfId="0" applyFill="1"/>
    <xf numFmtId="0" fontId="0" fillId="4" borderId="2" xfId="0" applyFill="1" applyBorder="1" applyAlignment="1">
      <alignment horizontal="center" vertical="center" wrapText="1"/>
    </xf>
    <xf numFmtId="0" fontId="11" fillId="2" borderId="0" xfId="0" applyFont="1" applyFill="1"/>
    <xf numFmtId="0" fontId="11" fillId="12" borderId="0" xfId="0" applyFont="1" applyFill="1"/>
    <xf numFmtId="0" fontId="0" fillId="0" borderId="0" xfId="0" applyFill="1" applyBorder="1" applyAlignment="1">
      <alignment horizontal="center" vertical="center" wrapText="1"/>
    </xf>
    <xf numFmtId="1" fontId="0" fillId="0" borderId="0" xfId="0" applyNumberFormat="1" applyFill="1" applyBorder="1" applyAlignment="1">
      <alignment horizontal="center" vertical="center" wrapText="1"/>
    </xf>
    <xf numFmtId="0" fontId="0" fillId="12" borderId="0" xfId="0" applyFill="1"/>
    <xf numFmtId="0" fontId="0" fillId="0" borderId="0" xfId="0" applyAlignment="1">
      <alignment horizontal="center" vertical="center"/>
    </xf>
    <xf numFmtId="164" fontId="0" fillId="4" borderId="2" xfId="0" applyNumberFormat="1" applyFill="1" applyBorder="1" applyAlignment="1">
      <alignment horizontal="center" vertical="center" wrapText="1"/>
    </xf>
    <xf numFmtId="164" fontId="0" fillId="11" borderId="2" xfId="0" applyNumberFormat="1" applyFill="1" applyBorder="1" applyAlignment="1">
      <alignment horizontal="center" vertical="center" wrapText="1"/>
    </xf>
    <xf numFmtId="164" fontId="0" fillId="11" borderId="2" xfId="0" applyNumberFormat="1" applyFill="1" applyBorder="1" applyAlignment="1">
      <alignment horizontal="center" vertical="center"/>
    </xf>
    <xf numFmtId="0" fontId="0" fillId="4" borderId="2" xfId="0" applyFill="1" applyBorder="1" applyAlignment="1">
      <alignment horizontal="left" vertical="center" wrapText="1"/>
    </xf>
    <xf numFmtId="0" fontId="0" fillId="11" borderId="2" xfId="0" applyFill="1" applyBorder="1" applyAlignment="1">
      <alignment horizontal="left" vertical="center"/>
    </xf>
    <xf numFmtId="0" fontId="0" fillId="11" borderId="2" xfId="0" applyFill="1" applyBorder="1" applyAlignment="1">
      <alignment horizontal="left" vertical="center" wrapText="1"/>
    </xf>
    <xf numFmtId="0" fontId="0" fillId="3" borderId="8" xfId="0" applyFill="1" applyBorder="1" applyAlignment="1">
      <alignment horizontal="center" vertical="center"/>
    </xf>
    <xf numFmtId="0" fontId="23" fillId="12" borderId="2" xfId="0" applyFont="1" applyFill="1" applyBorder="1" applyAlignment="1">
      <alignment horizontal="center" vertical="center"/>
    </xf>
    <xf numFmtId="0" fontId="0" fillId="11" borderId="2" xfId="0" applyFill="1" applyBorder="1" applyAlignment="1">
      <alignment wrapText="1"/>
    </xf>
    <xf numFmtId="0" fontId="0" fillId="0" borderId="2" xfId="0" applyBorder="1" applyAlignment="1">
      <alignment horizontal="center" vertical="center"/>
    </xf>
    <xf numFmtId="0" fontId="0" fillId="12" borderId="2" xfId="0" applyFill="1" applyBorder="1" applyAlignment="1">
      <alignment horizontal="center" vertical="center"/>
    </xf>
    <xf numFmtId="0" fontId="0" fillId="4" borderId="2" xfId="0" applyFill="1" applyBorder="1" applyAlignment="1">
      <alignment horizontal="center" vertical="center"/>
    </xf>
    <xf numFmtId="0" fontId="0" fillId="3" borderId="2" xfId="0" applyFill="1" applyBorder="1"/>
    <xf numFmtId="0" fontId="0" fillId="3" borderId="2" xfId="0" applyFill="1" applyBorder="1" applyAlignment="1">
      <alignment wrapText="1"/>
    </xf>
    <xf numFmtId="0" fontId="0" fillId="4" borderId="2" xfId="0" applyFill="1" applyBorder="1"/>
    <xf numFmtId="0" fontId="0" fillId="3" borderId="2" xfId="0" applyFill="1" applyBorder="1" applyAlignment="1">
      <alignment vertical="center" wrapText="1"/>
    </xf>
    <xf numFmtId="0" fontId="0" fillId="0" borderId="0" xfId="0" applyFill="1"/>
    <xf numFmtId="0" fontId="0" fillId="13" borderId="0" xfId="0" applyFill="1"/>
    <xf numFmtId="0" fontId="0" fillId="13" borderId="0" xfId="0" applyFill="1" applyAlignment="1">
      <alignment horizontal="center" vertical="center" wrapText="1"/>
    </xf>
    <xf numFmtId="0" fontId="0" fillId="13" borderId="0" xfId="0" applyFill="1" applyAlignment="1">
      <alignment wrapText="1"/>
    </xf>
    <xf numFmtId="0" fontId="0" fillId="13" borderId="0" xfId="0" applyFill="1" applyAlignment="1">
      <alignment horizontal="center" vertical="center"/>
    </xf>
    <xf numFmtId="0" fontId="23" fillId="3" borderId="2" xfId="0" applyFont="1" applyFill="1" applyBorder="1" applyAlignment="1">
      <alignment horizontal="center" vertical="center"/>
    </xf>
    <xf numFmtId="0" fontId="0" fillId="3" borderId="2" xfId="0" applyFont="1" applyFill="1" applyBorder="1" applyAlignment="1">
      <alignment horizontal="left" wrapText="1"/>
    </xf>
    <xf numFmtId="0" fontId="0" fillId="3" borderId="2" xfId="0" applyFill="1" applyBorder="1" applyAlignment="1">
      <alignment vertical="center"/>
    </xf>
    <xf numFmtId="0" fontId="0" fillId="3" borderId="2" xfId="0" applyFill="1" applyBorder="1" applyAlignment="1">
      <alignment horizontal="center" vertical="center"/>
    </xf>
    <xf numFmtId="0" fontId="0" fillId="3" borderId="18" xfId="0" applyFont="1" applyFill="1" applyBorder="1" applyAlignment="1">
      <alignment horizontal="left" wrapText="1"/>
    </xf>
    <xf numFmtId="0" fontId="0" fillId="3" borderId="17" xfId="0" applyFill="1" applyBorder="1" applyAlignment="1">
      <alignment horizontal="center" vertical="center"/>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23" fillId="13" borderId="0" xfId="0" applyFont="1" applyFill="1" applyBorder="1" applyAlignment="1">
      <alignment horizontal="left"/>
    </xf>
    <xf numFmtId="0" fontId="0" fillId="11" borderId="2" xfId="0" applyFill="1" applyBorder="1"/>
    <xf numFmtId="2" fontId="0" fillId="0" borderId="2" xfId="0" applyNumberFormat="1" applyBorder="1" applyAlignment="1">
      <alignment horizontal="center" vertical="center"/>
    </xf>
    <xf numFmtId="0" fontId="0" fillId="13" borderId="0" xfId="0" applyFill="1" applyAlignment="1"/>
    <xf numFmtId="2" fontId="0" fillId="0" borderId="2" xfId="0" applyNumberFormat="1" applyFill="1" applyBorder="1" applyAlignment="1">
      <alignment horizontal="center" vertical="center"/>
    </xf>
    <xf numFmtId="0" fontId="0" fillId="13" borderId="10" xfId="0" applyFill="1" applyBorder="1" applyAlignment="1">
      <alignment horizontal="center" vertical="center"/>
    </xf>
    <xf numFmtId="0" fontId="0" fillId="13" borderId="0" xfId="0" applyFill="1" applyBorder="1" applyAlignment="1">
      <alignment horizontal="center" vertical="center"/>
    </xf>
    <xf numFmtId="0" fontId="0" fillId="13" borderId="11" xfId="0" applyFill="1" applyBorder="1" applyAlignment="1">
      <alignment horizontal="center" vertical="center"/>
    </xf>
    <xf numFmtId="0" fontId="0" fillId="3" borderId="18" xfId="0" applyFill="1" applyBorder="1" applyAlignment="1">
      <alignment vertical="center"/>
    </xf>
    <xf numFmtId="0" fontId="0" fillId="4" borderId="18"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vertical="center"/>
    </xf>
    <xf numFmtId="0" fontId="0" fillId="4" borderId="19" xfId="0" applyFill="1" applyBorder="1" applyAlignment="1">
      <alignment horizontal="center" vertical="center"/>
    </xf>
    <xf numFmtId="0" fontId="0" fillId="3" borderId="19" xfId="0" applyFill="1" applyBorder="1" applyAlignment="1">
      <alignment horizontal="center" vertical="center"/>
    </xf>
    <xf numFmtId="0" fontId="0" fillId="0" borderId="9" xfId="0" applyBorder="1" applyAlignment="1">
      <alignment horizontal="center" vertical="center"/>
    </xf>
    <xf numFmtId="165" fontId="0" fillId="0" borderId="9" xfId="0" applyNumberFormat="1" applyBorder="1" applyAlignment="1">
      <alignment horizontal="center" vertical="center"/>
    </xf>
    <xf numFmtId="0" fontId="0" fillId="0" borderId="2" xfId="0" applyFill="1" applyBorder="1" applyAlignment="1">
      <alignment horizontal="center" vertical="center"/>
    </xf>
    <xf numFmtId="1" fontId="0" fillId="0" borderId="2" xfId="0" applyNumberFormat="1" applyBorder="1" applyAlignment="1">
      <alignment horizontal="center" vertical="center"/>
    </xf>
    <xf numFmtId="1" fontId="0" fillId="0" borderId="2" xfId="0" applyNumberFormat="1" applyFill="1" applyBorder="1" applyAlignment="1">
      <alignment horizontal="center" vertical="center"/>
    </xf>
    <xf numFmtId="0" fontId="0" fillId="4" borderId="17" xfId="0" applyFill="1" applyBorder="1" applyAlignment="1">
      <alignment horizontal="center" vertical="center"/>
    </xf>
    <xf numFmtId="0" fontId="0" fillId="12" borderId="19" xfId="0" applyFill="1" applyBorder="1" applyAlignment="1">
      <alignment horizontal="center" vertical="center"/>
    </xf>
    <xf numFmtId="0" fontId="0" fillId="4" borderId="19" xfId="0" applyFill="1" applyBorder="1" applyAlignment="1">
      <alignment horizontal="center" vertical="center" wrapText="1"/>
    </xf>
    <xf numFmtId="0" fontId="0" fillId="4" borderId="17" xfId="0" applyFill="1" applyBorder="1" applyAlignment="1">
      <alignment horizontal="center" vertical="center" wrapText="1"/>
    </xf>
    <xf numFmtId="0" fontId="0" fillId="0" borderId="0" xfId="0" applyAlignment="1">
      <alignment horizontal="center" vertical="center" wrapText="1"/>
    </xf>
    <xf numFmtId="0" fontId="26" fillId="3" borderId="2" xfId="0" applyFont="1" applyFill="1" applyBorder="1" applyAlignment="1">
      <alignment horizontal="center" vertical="center" wrapText="1"/>
    </xf>
    <xf numFmtId="1" fontId="0" fillId="0" borderId="0" xfId="0" applyNumberFormat="1" applyAlignment="1">
      <alignment horizontal="center" vertical="center"/>
    </xf>
    <xf numFmtId="0" fontId="0" fillId="0" borderId="2" xfId="0" applyBorder="1" applyAlignment="1">
      <alignment horizontal="center" vertical="center" wrapText="1"/>
    </xf>
    <xf numFmtId="2" fontId="0" fillId="0" borderId="2" xfId="0" applyNumberFormat="1" applyBorder="1" applyAlignment="1">
      <alignment horizontal="center" vertical="center" wrapText="1"/>
    </xf>
    <xf numFmtId="2" fontId="0" fillId="0" borderId="0" xfId="0" applyNumberFormat="1" applyAlignment="1">
      <alignment horizontal="center" vertical="center"/>
    </xf>
    <xf numFmtId="2" fontId="0" fillId="0" borderId="0" xfId="0" applyNumberFormat="1"/>
    <xf numFmtId="0" fontId="0" fillId="0" borderId="0" xfId="0" applyFill="1" applyBorder="1" applyAlignment="1">
      <alignment horizontal="center" vertical="center"/>
    </xf>
    <xf numFmtId="2" fontId="0" fillId="0" borderId="4" xfId="0" applyNumberFormat="1" applyBorder="1" applyAlignment="1">
      <alignment horizontal="center" vertical="center"/>
    </xf>
    <xf numFmtId="2" fontId="27" fillId="0" borderId="2" xfId="0" applyNumberFormat="1" applyFont="1" applyFill="1" applyBorder="1" applyAlignment="1">
      <alignment horizontal="center" vertical="center"/>
    </xf>
    <xf numFmtId="0" fontId="23" fillId="13" borderId="8" xfId="0" applyFont="1" applyFill="1" applyBorder="1" applyAlignment="1">
      <alignment horizontal="left"/>
    </xf>
    <xf numFmtId="0" fontId="26" fillId="3" borderId="2" xfId="0" applyFont="1" applyFill="1" applyBorder="1" applyAlignment="1">
      <alignment horizontal="center" vertical="center"/>
    </xf>
    <xf numFmtId="2" fontId="0" fillId="12" borderId="2" xfId="0" applyNumberFormat="1" applyFill="1" applyBorder="1" applyAlignment="1">
      <alignment horizontal="center" vertical="center"/>
    </xf>
    <xf numFmtId="165" fontId="0" fillId="0" borderId="0" xfId="0" applyNumberFormat="1" applyBorder="1" applyAlignment="1">
      <alignment horizontal="center" vertical="center"/>
    </xf>
    <xf numFmtId="0" fontId="26" fillId="0" borderId="0" xfId="0" applyFont="1" applyFill="1" applyBorder="1" applyAlignment="1">
      <alignment horizontal="center" vertical="center"/>
    </xf>
    <xf numFmtId="2" fontId="0" fillId="0" borderId="9" xfId="0" applyNumberFormat="1" applyFill="1" applyBorder="1" applyAlignment="1">
      <alignment horizontal="center" vertical="center"/>
    </xf>
    <xf numFmtId="2" fontId="0" fillId="0" borderId="9" xfId="0" applyNumberFormat="1" applyBorder="1" applyAlignment="1">
      <alignment horizontal="center" vertical="center"/>
    </xf>
    <xf numFmtId="2" fontId="6" fillId="12" borderId="2" xfId="0" applyNumberFormat="1" applyFont="1" applyFill="1" applyBorder="1" applyAlignment="1">
      <alignment horizontal="center" vertical="center"/>
    </xf>
    <xf numFmtId="2" fontId="0" fillId="0" borderId="0" xfId="0" applyNumberFormat="1" applyAlignment="1">
      <alignment horizontal="center" vertical="center" wrapText="1"/>
    </xf>
    <xf numFmtId="2" fontId="26" fillId="12" borderId="2" xfId="0" applyNumberFormat="1" applyFont="1" applyFill="1" applyBorder="1" applyAlignment="1">
      <alignment horizontal="center" vertical="center"/>
    </xf>
    <xf numFmtId="0" fontId="26" fillId="3" borderId="2" xfId="0" applyFont="1" applyFill="1" applyBorder="1" applyAlignment="1">
      <alignment horizontal="center" vertical="center"/>
    </xf>
    <xf numFmtId="0" fontId="0" fillId="4" borderId="18" xfId="0" applyFill="1" applyBorder="1" applyAlignment="1">
      <alignment horizontal="center" vertical="center" wrapText="1"/>
    </xf>
    <xf numFmtId="0" fontId="26" fillId="3" borderId="2" xfId="0" applyFont="1" applyFill="1" applyBorder="1" applyAlignment="1">
      <alignment horizontal="center" vertical="center"/>
    </xf>
    <xf numFmtId="0" fontId="0" fillId="0" borderId="2" xfId="0" applyFill="1" applyBorder="1" applyAlignment="1">
      <alignment horizontal="center" vertical="center" wrapText="1"/>
    </xf>
    <xf numFmtId="0" fontId="23" fillId="3" borderId="18" xfId="0" applyFont="1" applyFill="1" applyBorder="1" applyAlignment="1">
      <alignment horizontal="center" vertical="center"/>
    </xf>
    <xf numFmtId="0" fontId="28" fillId="0" borderId="2" xfId="1" applyFont="1" applyFill="1" applyBorder="1" applyAlignment="1" applyProtection="1">
      <alignment horizontal="center" vertical="center" wrapText="1"/>
      <protection locked="0"/>
    </xf>
    <xf numFmtId="0" fontId="0" fillId="4"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11" fillId="12" borderId="0" xfId="0" applyFont="1" applyFill="1" applyAlignment="1">
      <alignment horizontal="center" vertical="center"/>
    </xf>
    <xf numFmtId="0" fontId="0" fillId="13" borderId="8" xfId="0" applyFill="1" applyBorder="1" applyAlignment="1"/>
    <xf numFmtId="0" fontId="0" fillId="13" borderId="10" xfId="0" applyFill="1" applyBorder="1" applyAlignment="1"/>
    <xf numFmtId="165" fontId="0" fillId="12" borderId="2" xfId="0" applyNumberFormat="1" applyFill="1" applyBorder="1" applyAlignment="1">
      <alignment horizontal="center" vertical="center"/>
    </xf>
    <xf numFmtId="2" fontId="0" fillId="13" borderId="0" xfId="0" applyNumberFormat="1" applyFill="1" applyBorder="1" applyAlignment="1">
      <alignment horizontal="center" vertical="center"/>
    </xf>
    <xf numFmtId="0" fontId="26" fillId="3" borderId="2" xfId="0" applyFont="1" applyFill="1" applyBorder="1" applyAlignment="1">
      <alignment horizontal="center" vertical="center"/>
    </xf>
    <xf numFmtId="0" fontId="0" fillId="0" borderId="9" xfId="0" applyBorder="1" applyAlignment="1">
      <alignment horizontal="center" vertical="center" wrapText="1"/>
    </xf>
    <xf numFmtId="2" fontId="0" fillId="0" borderId="9" xfId="0" applyNumberFormat="1" applyBorder="1" applyAlignment="1">
      <alignment horizontal="center" vertical="center" wrapText="1"/>
    </xf>
    <xf numFmtId="2" fontId="0" fillId="0" borderId="9" xfId="0" applyNumberFormat="1" applyFill="1" applyBorder="1" applyAlignment="1">
      <alignment horizontal="center" vertical="center" wrapText="1"/>
    </xf>
    <xf numFmtId="0" fontId="26" fillId="3" borderId="2" xfId="0" applyFont="1" applyFill="1" applyBorder="1" applyAlignment="1">
      <alignment horizontal="center" vertical="center"/>
    </xf>
    <xf numFmtId="0" fontId="0" fillId="0" borderId="2" xfId="0" applyNumberFormat="1" applyBorder="1" applyAlignment="1">
      <alignment horizontal="center" vertical="center"/>
    </xf>
    <xf numFmtId="0" fontId="0" fillId="0" borderId="2" xfId="0" applyNumberFormat="1" applyFill="1" applyBorder="1" applyAlignment="1">
      <alignment horizontal="center" vertical="center" wrapText="1"/>
    </xf>
    <xf numFmtId="0" fontId="0" fillId="0" borderId="2" xfId="0" applyNumberFormat="1" applyBorder="1" applyAlignment="1">
      <alignment horizontal="center" vertical="center" wrapText="1"/>
    </xf>
    <xf numFmtId="0" fontId="26"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1" fontId="0" fillId="12" borderId="2" xfId="0" applyNumberFormat="1" applyFill="1" applyBorder="1" applyAlignment="1">
      <alignment horizontal="center" vertical="center"/>
    </xf>
    <xf numFmtId="0" fontId="0" fillId="13" borderId="0" xfId="0" applyFill="1" applyAlignment="1">
      <alignment vertical="center"/>
    </xf>
    <xf numFmtId="0" fontId="0" fillId="0" borderId="2" xfId="0" applyBorder="1" applyAlignment="1">
      <alignment horizontal="center"/>
    </xf>
    <xf numFmtId="0" fontId="26" fillId="3" borderId="2"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20" xfId="0" applyFont="1" applyFill="1" applyBorder="1" applyAlignment="1">
      <alignment horizontal="center" vertical="center" wrapText="1"/>
    </xf>
    <xf numFmtId="2" fontId="0" fillId="0"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11" borderId="2" xfId="0" applyFill="1" applyBorder="1" applyAlignment="1">
      <alignment horizontal="center" vertical="center" wrapText="1"/>
    </xf>
    <xf numFmtId="0" fontId="0" fillId="13" borderId="0" xfId="0" applyFill="1" applyAlignment="1">
      <alignment horizontal="left" vertical="center" wrapText="1"/>
    </xf>
    <xf numFmtId="0" fontId="0" fillId="3" borderId="2" xfId="0" applyFill="1" applyBorder="1" applyAlignment="1">
      <alignment horizontal="left" vertical="center" wrapText="1"/>
    </xf>
    <xf numFmtId="0" fontId="0" fillId="3" borderId="2" xfId="0" applyFill="1" applyBorder="1" applyAlignment="1">
      <alignment horizontal="left" vertical="center"/>
    </xf>
    <xf numFmtId="0" fontId="23" fillId="3" borderId="2" xfId="0" applyFont="1" applyFill="1" applyBorder="1" applyAlignment="1">
      <alignment horizontal="center" vertical="center"/>
    </xf>
    <xf numFmtId="0" fontId="0" fillId="11" borderId="2" xfId="0" applyFill="1" applyBorder="1" applyAlignment="1">
      <alignment horizontal="center" vertical="center"/>
    </xf>
    <xf numFmtId="0" fontId="26" fillId="3" borderId="2" xfId="0" applyFont="1" applyFill="1" applyBorder="1" applyAlignment="1">
      <alignment horizontal="center" vertical="center"/>
    </xf>
    <xf numFmtId="0" fontId="0" fillId="0" borderId="2" xfId="0" applyBorder="1" applyAlignment="1">
      <alignment horizontal="center" wrapText="1"/>
    </xf>
    <xf numFmtId="0" fontId="0" fillId="13" borderId="0" xfId="0" applyFill="1" applyBorder="1"/>
    <xf numFmtId="0" fontId="0" fillId="3" borderId="2" xfId="0" applyFont="1" applyFill="1" applyBorder="1" applyAlignment="1">
      <alignment vertical="center"/>
    </xf>
    <xf numFmtId="164" fontId="0" fillId="0" borderId="2" xfId="0" applyNumberFormat="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xf>
    <xf numFmtId="2" fontId="0" fillId="0" borderId="18" xfId="0" applyNumberFormat="1" applyBorder="1" applyAlignment="1">
      <alignment horizontal="center" vertical="center" wrapText="1"/>
    </xf>
    <xf numFmtId="164" fontId="0" fillId="0" borderId="2" xfId="0" applyNumberFormat="1" applyBorder="1" applyAlignment="1">
      <alignment horizontal="center" vertical="center"/>
    </xf>
    <xf numFmtId="0" fontId="0" fillId="4" borderId="2" xfId="0" applyFont="1" applyFill="1" applyBorder="1" applyAlignment="1">
      <alignment horizontal="center" vertical="center"/>
    </xf>
    <xf numFmtId="0" fontId="27" fillId="0" borderId="2" xfId="0" applyFont="1" applyFill="1" applyBorder="1" applyAlignment="1">
      <alignment horizontal="center" vertical="center"/>
    </xf>
    <xf numFmtId="2" fontId="0" fillId="12" borderId="2" xfId="0" applyNumberFormat="1" applyFont="1" applyFill="1" applyBorder="1" applyAlignment="1">
      <alignment horizontal="center" vertical="center"/>
    </xf>
    <xf numFmtId="0" fontId="0" fillId="11" borderId="18" xfId="0" applyFill="1" applyBorder="1" applyAlignment="1">
      <alignment horizontal="center" vertical="center"/>
    </xf>
    <xf numFmtId="164" fontId="0" fillId="0" borderId="2" xfId="0" applyNumberFormat="1" applyFill="1" applyBorder="1" applyAlignment="1">
      <alignment horizontal="center" vertical="center"/>
    </xf>
    <xf numFmtId="0" fontId="28" fillId="4" borderId="2" xfId="1" applyFont="1" applyFill="1" applyBorder="1" applyAlignment="1" applyProtection="1">
      <alignment horizontal="center" vertical="center" wrapText="1"/>
      <protection locked="0"/>
    </xf>
    <xf numFmtId="0" fontId="28" fillId="11" borderId="2" xfId="1"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0" fillId="0" borderId="2" xfId="0" applyBorder="1"/>
    <xf numFmtId="0" fontId="0" fillId="0" borderId="2" xfId="0" applyBorder="1" applyAlignment="1"/>
    <xf numFmtId="0" fontId="28" fillId="11" borderId="2" xfId="0" applyFont="1" applyFill="1" applyBorder="1" applyAlignment="1">
      <alignment horizontal="center"/>
    </xf>
    <xf numFmtId="0" fontId="21" fillId="13" borderId="0" xfId="0" applyFont="1" applyFill="1"/>
    <xf numFmtId="0" fontId="21" fillId="12" borderId="0" xfId="0" applyFont="1" applyFill="1" applyAlignment="1">
      <alignment horizontal="center" vertical="center"/>
    </xf>
    <xf numFmtId="0" fontId="21" fillId="13" borderId="0" xfId="0" applyFont="1" applyFill="1" applyAlignment="1">
      <alignment horizontal="center" vertical="center"/>
    </xf>
    <xf numFmtId="0" fontId="21" fillId="11" borderId="0" xfId="0" applyFont="1" applyFill="1" applyAlignment="1">
      <alignment horizontal="center" vertical="center"/>
    </xf>
    <xf numFmtId="1" fontId="0" fillId="11" borderId="9" xfId="0" applyNumberFormat="1"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0" fillId="12" borderId="2" xfId="0" applyFont="1" applyFill="1" applyBorder="1" applyAlignment="1">
      <alignment horizontal="center" vertical="center"/>
    </xf>
    <xf numFmtId="1" fontId="0" fillId="12" borderId="2" xfId="0" applyNumberFormat="1" applyFont="1" applyFill="1" applyBorder="1" applyAlignment="1">
      <alignment horizontal="center" vertical="center"/>
    </xf>
    <xf numFmtId="0" fontId="0" fillId="0" borderId="0" xfId="0" applyAlignment="1">
      <alignment wrapText="1"/>
    </xf>
    <xf numFmtId="0" fontId="0" fillId="14" borderId="2" xfId="0" applyFont="1" applyFill="1" applyBorder="1" applyAlignment="1">
      <alignment horizontal="center" vertical="center" wrapText="1"/>
    </xf>
    <xf numFmtId="0" fontId="0" fillId="14" borderId="2" xfId="0" applyFont="1" applyFill="1" applyBorder="1" applyAlignment="1">
      <alignment horizontal="center" vertical="center"/>
    </xf>
    <xf numFmtId="2" fontId="0" fillId="3"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1" fontId="0" fillId="11" borderId="2" xfId="0" applyNumberFormat="1" applyFont="1" applyFill="1" applyBorder="1" applyAlignment="1">
      <alignment horizontal="center" vertical="center" wrapText="1"/>
    </xf>
    <xf numFmtId="0" fontId="0" fillId="13" borderId="0" xfId="0" applyFill="1" applyBorder="1" applyAlignment="1"/>
    <xf numFmtId="0" fontId="0" fillId="12" borderId="18" xfId="0" applyFill="1" applyBorder="1" applyAlignment="1">
      <alignment horizontal="center" vertical="center"/>
    </xf>
    <xf numFmtId="1" fontId="0" fillId="12" borderId="18" xfId="0" applyNumberFormat="1" applyFill="1" applyBorder="1" applyAlignment="1">
      <alignment horizontal="center" vertical="center"/>
    </xf>
    <xf numFmtId="164" fontId="0" fillId="12" borderId="2" xfId="0" applyNumberFormat="1" applyFill="1" applyBorder="1" applyAlignment="1">
      <alignment horizontal="center" vertical="center"/>
    </xf>
    <xf numFmtId="164" fontId="0" fillId="12" borderId="17" xfId="0" applyNumberFormat="1" applyFill="1" applyBorder="1" applyAlignment="1">
      <alignment horizontal="center" vertical="center"/>
    </xf>
    <xf numFmtId="0" fontId="23" fillId="3" borderId="4" xfId="0" applyFont="1" applyFill="1" applyBorder="1" applyAlignment="1">
      <alignment horizontal="center" vertical="center"/>
    </xf>
    <xf numFmtId="0" fontId="0" fillId="12" borderId="4" xfId="0" applyFill="1" applyBorder="1" applyAlignment="1">
      <alignment horizontal="center" vertical="center"/>
    </xf>
    <xf numFmtId="0" fontId="23" fillId="3" borderId="2" xfId="0" applyFont="1" applyFill="1" applyBorder="1" applyAlignment="1">
      <alignment horizontal="center"/>
    </xf>
    <xf numFmtId="2" fontId="0" fillId="12" borderId="17" xfId="0" applyNumberFormat="1" applyFill="1" applyBorder="1" applyAlignment="1">
      <alignment horizontal="center" vertical="center"/>
    </xf>
    <xf numFmtId="2" fontId="0" fillId="14" borderId="2" xfId="0" applyNumberFormat="1" applyFont="1" applyFill="1" applyBorder="1" applyAlignment="1">
      <alignment horizontal="center" vertical="center"/>
    </xf>
    <xf numFmtId="0" fontId="2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0" fillId="12" borderId="2" xfId="0" applyFill="1" applyBorder="1" applyAlignment="1">
      <alignment horizontal="center" vertical="center"/>
    </xf>
    <xf numFmtId="0" fontId="0" fillId="13" borderId="0" xfId="0" applyFill="1" applyBorder="1" applyAlignment="1">
      <alignment horizontal="center" vertical="center"/>
    </xf>
    <xf numFmtId="0" fontId="26" fillId="3" borderId="2" xfId="0" applyFont="1" applyFill="1" applyBorder="1" applyAlignment="1">
      <alignment horizontal="center" vertical="center" wrapText="1"/>
    </xf>
    <xf numFmtId="0" fontId="0" fillId="12" borderId="2" xfId="0" applyFill="1" applyBorder="1" applyAlignment="1">
      <alignment horizontal="center" vertical="center"/>
    </xf>
    <xf numFmtId="0" fontId="26" fillId="3" borderId="2" xfId="0" applyFont="1" applyFill="1" applyBorder="1" applyAlignment="1">
      <alignment horizontal="center" vertical="center" wrapText="1"/>
    </xf>
    <xf numFmtId="0" fontId="10" fillId="0" borderId="2"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wrapText="1"/>
      <protection locked="0"/>
    </xf>
    <xf numFmtId="0" fontId="26" fillId="0" borderId="2" xfId="0" applyFont="1" applyFill="1" applyBorder="1" applyAlignment="1">
      <alignment horizontal="center" vertical="center" wrapText="1"/>
    </xf>
    <xf numFmtId="0" fontId="0" fillId="12" borderId="2" xfId="0" applyNumberFormat="1" applyFill="1" applyBorder="1" applyAlignment="1">
      <alignment horizontal="center" vertical="center"/>
    </xf>
    <xf numFmtId="0" fontId="0" fillId="11" borderId="19" xfId="0" applyFill="1" applyBorder="1" applyAlignment="1">
      <alignment horizontal="center" vertical="center"/>
    </xf>
    <xf numFmtId="0" fontId="33" fillId="3" borderId="18"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0" fillId="11" borderId="0" xfId="0" applyFill="1"/>
    <xf numFmtId="2" fontId="0" fillId="14" borderId="2" xfId="0" applyNumberFormat="1" applyFill="1" applyBorder="1" applyAlignment="1">
      <alignment horizontal="center" vertical="center"/>
    </xf>
    <xf numFmtId="2" fontId="0" fillId="3" borderId="2" xfId="0" applyNumberFormat="1" applyFill="1" applyBorder="1" applyAlignment="1">
      <alignment horizontal="center" vertical="center"/>
    </xf>
    <xf numFmtId="2" fontId="0" fillId="14" borderId="0" xfId="0" applyNumberFormat="1" applyFill="1"/>
    <xf numFmtId="0" fontId="0" fillId="12" borderId="2" xfId="0" applyFill="1" applyBorder="1"/>
    <xf numFmtId="0" fontId="12" fillId="3" borderId="11" xfId="1" applyFont="1" applyFill="1" applyBorder="1" applyAlignment="1" applyProtection="1">
      <alignment horizontal="center" wrapText="1"/>
      <protection locked="0"/>
    </xf>
    <xf numFmtId="0" fontId="9" fillId="3" borderId="4" xfId="1" applyFont="1" applyFill="1" applyBorder="1" applyAlignment="1" applyProtection="1">
      <alignment horizontal="left" vertical="center" wrapText="1"/>
      <protection locked="0"/>
    </xf>
    <xf numFmtId="0" fontId="9" fillId="3" borderId="2" xfId="1" applyFont="1" applyFill="1" applyBorder="1" applyAlignment="1" applyProtection="1">
      <alignment horizontal="left" vertical="center" wrapText="1"/>
      <protection locked="0"/>
    </xf>
    <xf numFmtId="0" fontId="10" fillId="10" borderId="9" xfId="1" applyFont="1" applyFill="1" applyBorder="1" applyAlignment="1" applyProtection="1">
      <alignment horizontal="left" vertical="center" wrapText="1"/>
    </xf>
    <xf numFmtId="0" fontId="10" fillId="10" borderId="4" xfId="1" applyFont="1" applyFill="1" applyBorder="1" applyAlignment="1" applyProtection="1">
      <alignment horizontal="left" vertical="center" wrapText="1"/>
    </xf>
    <xf numFmtId="0" fontId="20" fillId="3" borderId="0" xfId="1" applyFont="1" applyFill="1" applyBorder="1" applyAlignment="1" applyProtection="1">
      <alignment horizontal="center" wrapText="1"/>
      <protection locked="0"/>
    </xf>
    <xf numFmtId="0" fontId="10" fillId="10" borderId="2" xfId="1" applyFont="1" applyFill="1" applyBorder="1" applyAlignment="1" applyProtection="1">
      <alignment horizontal="left" vertical="center" wrapText="1" indent="1"/>
    </xf>
    <xf numFmtId="0" fontId="10" fillId="10" borderId="2" xfId="2" applyFont="1" applyFill="1" applyBorder="1" applyAlignment="1" applyProtection="1">
      <alignment horizontal="left" vertical="center" wrapText="1" indent="1"/>
    </xf>
    <xf numFmtId="0" fontId="12" fillId="9" borderId="8" xfId="1" applyFont="1" applyFill="1" applyBorder="1" applyAlignment="1" applyProtection="1">
      <alignment horizontal="center" vertical="center" wrapText="1"/>
    </xf>
    <xf numFmtId="0" fontId="29" fillId="10" borderId="2" xfId="1" applyFont="1" applyFill="1" applyBorder="1" applyAlignment="1" applyProtection="1">
      <alignment horizontal="left" vertical="center" wrapText="1" indent="1"/>
    </xf>
    <xf numFmtId="0" fontId="10" fillId="10" borderId="2" xfId="1" applyFont="1" applyFill="1" applyBorder="1" applyAlignment="1" applyProtection="1">
      <alignment horizontal="left" vertical="top" wrapText="1" indent="1"/>
    </xf>
    <xf numFmtId="0" fontId="4" fillId="7" borderId="5" xfId="1" applyFont="1" applyFill="1" applyBorder="1" applyAlignment="1" applyProtection="1">
      <alignment horizontal="center" vertical="center" wrapText="1"/>
    </xf>
    <xf numFmtId="0" fontId="4" fillId="7" borderId="6" xfId="1" applyFont="1" applyFill="1" applyBorder="1" applyAlignment="1" applyProtection="1">
      <alignment horizontal="center" vertical="center" wrapText="1"/>
    </xf>
    <xf numFmtId="0" fontId="4" fillId="7" borderId="7" xfId="1" applyFont="1" applyFill="1" applyBorder="1" applyAlignment="1" applyProtection="1">
      <alignment horizontal="center" vertical="center" wrapText="1"/>
    </xf>
    <xf numFmtId="0" fontId="7" fillId="8" borderId="1" xfId="1" applyFont="1" applyFill="1" applyBorder="1" applyAlignment="1" applyProtection="1">
      <alignment horizontal="center" vertical="center" wrapText="1"/>
    </xf>
    <xf numFmtId="0" fontId="5" fillId="6" borderId="0" xfId="1" applyFont="1" applyFill="1" applyBorder="1" applyAlignment="1" applyProtection="1">
      <alignment horizontal="center" vertical="center" wrapText="1"/>
    </xf>
    <xf numFmtId="0" fontId="5" fillId="5" borderId="0" xfId="1" applyFont="1" applyFill="1" applyBorder="1" applyAlignment="1" applyProtection="1">
      <alignment horizontal="center" vertical="center" wrapText="1"/>
    </xf>
    <xf numFmtId="0" fontId="22" fillId="7" borderId="12" xfId="0" applyFont="1" applyFill="1" applyBorder="1" applyAlignment="1">
      <alignment horizontal="center" vertical="center"/>
    </xf>
    <xf numFmtId="0" fontId="33" fillId="13" borderId="0" xfId="0" applyFont="1" applyFill="1" applyAlignment="1">
      <alignment horizontal="center" vertical="center" wrapText="1"/>
    </xf>
    <xf numFmtId="0" fontId="34" fillId="3" borderId="0" xfId="0" applyFont="1" applyFill="1" applyAlignment="1">
      <alignment horizontal="center" vertical="center" wrapText="1"/>
    </xf>
    <xf numFmtId="0" fontId="23" fillId="3" borderId="2"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3" fillId="3" borderId="17"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18" xfId="0" applyFont="1" applyFill="1" applyBorder="1" applyAlignment="1">
      <alignment horizontal="center" vertical="center"/>
    </xf>
    <xf numFmtId="0" fontId="0" fillId="0" borderId="0" xfId="0" applyAlignment="1">
      <alignment horizontal="left"/>
    </xf>
    <xf numFmtId="0" fontId="0" fillId="0" borderId="0" xfId="0" applyAlignment="1">
      <alignment horizontal="center"/>
    </xf>
    <xf numFmtId="0" fontId="23" fillId="3" borderId="2" xfId="0" applyFont="1" applyFill="1" applyBorder="1" applyAlignment="1">
      <alignment horizontal="center"/>
    </xf>
    <xf numFmtId="0" fontId="23" fillId="3" borderId="2" xfId="0" applyFont="1" applyFill="1" applyBorder="1" applyAlignment="1">
      <alignment horizontal="center" vertical="center"/>
    </xf>
    <xf numFmtId="2" fontId="23" fillId="3" borderId="9" xfId="0" applyNumberFormat="1" applyFont="1" applyFill="1" applyBorder="1" applyAlignment="1">
      <alignment horizontal="center"/>
    </xf>
    <xf numFmtId="2" fontId="23" fillId="3" borderId="4" xfId="0" applyNumberFormat="1" applyFont="1" applyFill="1" applyBorder="1" applyAlignment="1">
      <alignment horizontal="center"/>
    </xf>
    <xf numFmtId="0" fontId="23" fillId="3" borderId="9" xfId="0" applyFont="1" applyFill="1" applyBorder="1" applyAlignment="1">
      <alignment horizontal="center"/>
    </xf>
    <xf numFmtId="0" fontId="23" fillId="3" borderId="4" xfId="0" applyFont="1" applyFill="1" applyBorder="1" applyAlignment="1">
      <alignment horizontal="center"/>
    </xf>
    <xf numFmtId="0" fontId="0" fillId="0" borderId="2" xfId="0" applyBorder="1" applyAlignment="1">
      <alignment horizontal="center"/>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1" fillId="3" borderId="9" xfId="0" applyFont="1" applyFill="1" applyBorder="1" applyAlignment="1">
      <alignment horizontal="left"/>
    </xf>
    <xf numFmtId="0" fontId="21" fillId="3" borderId="8" xfId="0" applyFont="1" applyFill="1" applyBorder="1" applyAlignment="1">
      <alignment horizontal="left"/>
    </xf>
    <xf numFmtId="0" fontId="24" fillId="3" borderId="21"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0" fillId="3" borderId="2" xfId="0" applyFill="1" applyBorder="1" applyAlignment="1">
      <alignment horizontal="center" vertical="center" wrapText="1"/>
    </xf>
    <xf numFmtId="0" fontId="0" fillId="0" borderId="9" xfId="0" applyBorder="1" applyAlignment="1">
      <alignment horizontal="center"/>
    </xf>
    <xf numFmtId="0" fontId="0" fillId="0" borderId="4" xfId="0" applyBorder="1" applyAlignment="1">
      <alignment horizontal="center"/>
    </xf>
    <xf numFmtId="0" fontId="0" fillId="11" borderId="9" xfId="0" applyFill="1" applyBorder="1" applyAlignment="1">
      <alignment horizontal="center" vertical="center" wrapText="1"/>
    </xf>
    <xf numFmtId="0" fontId="0" fillId="11" borderId="4" xfId="0" applyFill="1" applyBorder="1" applyAlignment="1">
      <alignment horizontal="center" vertical="center" wrapText="1"/>
    </xf>
    <xf numFmtId="0" fontId="23" fillId="7" borderId="13" xfId="0" applyFont="1" applyFill="1" applyBorder="1" applyAlignment="1">
      <alignment horizontal="left" vertical="center" wrapText="1"/>
    </xf>
    <xf numFmtId="0" fontId="23" fillId="7" borderId="14" xfId="0" applyFont="1" applyFill="1" applyBorder="1" applyAlignment="1">
      <alignment horizontal="left" vertical="center" wrapText="1"/>
    </xf>
    <xf numFmtId="0" fontId="0" fillId="3" borderId="9" xfId="0" applyFill="1" applyBorder="1" applyAlignment="1">
      <alignment horizontal="center" vertical="center" wrapText="1"/>
    </xf>
    <xf numFmtId="0" fontId="0" fillId="3" borderId="4" xfId="0" applyFill="1" applyBorder="1" applyAlignment="1">
      <alignment horizontal="center" vertical="center" wrapText="1"/>
    </xf>
    <xf numFmtId="0" fontId="23" fillId="7" borderId="2"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0" fillId="11" borderId="2" xfId="0" applyFill="1" applyBorder="1" applyAlignment="1">
      <alignment horizontal="center" vertical="center" wrapText="1"/>
    </xf>
    <xf numFmtId="0" fontId="23" fillId="7" borderId="9" xfId="0" applyFont="1" applyFill="1" applyBorder="1" applyAlignment="1">
      <alignment horizontal="left"/>
    </xf>
    <xf numFmtId="0" fontId="23" fillId="7" borderId="8" xfId="0" applyFont="1" applyFill="1" applyBorder="1" applyAlignment="1">
      <alignment horizontal="left"/>
    </xf>
    <xf numFmtId="0" fontId="23" fillId="7" borderId="4" xfId="0" applyFont="1" applyFill="1" applyBorder="1" applyAlignment="1">
      <alignment horizontal="left"/>
    </xf>
    <xf numFmtId="0" fontId="0" fillId="3" borderId="2" xfId="0" applyFill="1" applyBorder="1" applyAlignment="1">
      <alignment horizontal="left" wrapText="1"/>
    </xf>
    <xf numFmtId="0" fontId="0" fillId="4" borderId="9"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9"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12" borderId="16" xfId="0" applyFill="1" applyBorder="1" applyAlignment="1">
      <alignment horizontal="left"/>
    </xf>
    <xf numFmtId="0" fontId="0" fillId="3" borderId="2" xfId="0" applyFill="1" applyBorder="1" applyAlignment="1">
      <alignment horizontal="left" vertical="center"/>
    </xf>
    <xf numFmtId="0" fontId="0" fillId="3" borderId="2" xfId="0" applyFill="1" applyBorder="1" applyAlignment="1">
      <alignment horizontal="left"/>
    </xf>
    <xf numFmtId="0" fontId="0" fillId="3" borderId="2" xfId="0" applyFill="1" applyBorder="1" applyAlignment="1">
      <alignment horizontal="left" vertical="center" wrapText="1"/>
    </xf>
    <xf numFmtId="0" fontId="0" fillId="3" borderId="9" xfId="0" applyFill="1" applyBorder="1" applyAlignment="1">
      <alignment horizontal="left"/>
    </xf>
    <xf numFmtId="0" fontId="0" fillId="3" borderId="4" xfId="0" applyFill="1" applyBorder="1" applyAlignment="1">
      <alignment horizontal="left"/>
    </xf>
    <xf numFmtId="0" fontId="0" fillId="3" borderId="9" xfId="0" applyFill="1" applyBorder="1" applyAlignment="1">
      <alignment horizontal="left" vertical="center" wrapText="1"/>
    </xf>
    <xf numFmtId="0" fontId="0" fillId="3" borderId="4" xfId="0" applyFill="1" applyBorder="1" applyAlignment="1">
      <alignment horizontal="left" vertical="center" wrapText="1"/>
    </xf>
    <xf numFmtId="0" fontId="35" fillId="13" borderId="0" xfId="0" applyFont="1" applyFill="1" applyAlignment="1">
      <alignment horizontal="center" vertical="center" wrapText="1"/>
    </xf>
    <xf numFmtId="0" fontId="0" fillId="13" borderId="0" xfId="0" applyFill="1" applyAlignment="1">
      <alignment horizontal="left" vertical="center" wrapText="1"/>
    </xf>
    <xf numFmtId="0" fontId="0" fillId="12" borderId="2" xfId="0" applyFill="1" applyBorder="1" applyAlignment="1">
      <alignment horizontal="center" vertical="center"/>
    </xf>
    <xf numFmtId="0" fontId="26" fillId="3" borderId="2" xfId="0" applyFont="1" applyFill="1" applyBorder="1" applyAlignment="1">
      <alignment horizontal="center" vertical="center" wrapText="1"/>
    </xf>
    <xf numFmtId="0" fontId="26" fillId="3" borderId="2"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5"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3" borderId="0" xfId="0" applyFont="1" applyFill="1" applyAlignment="1">
      <alignment horizontal="center" wrapText="1"/>
    </xf>
    <xf numFmtId="0" fontId="26" fillId="3" borderId="0" xfId="0" applyFont="1" applyFill="1" applyAlignment="1">
      <alignment horizontal="center" vertical="center" wrapText="1"/>
    </xf>
    <xf numFmtId="0" fontId="26" fillId="3" borderId="0" xfId="0" applyFont="1" applyFill="1" applyAlignment="1">
      <alignment horizontal="center" vertical="center"/>
    </xf>
    <xf numFmtId="0" fontId="26" fillId="3" borderId="9"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2" fillId="7" borderId="0" xfId="0" applyFont="1" applyFill="1" applyBorder="1" applyAlignment="1">
      <alignment horizontal="center" vertical="center"/>
    </xf>
    <xf numFmtId="0" fontId="22" fillId="7" borderId="0" xfId="0" applyFont="1" applyFill="1" applyBorder="1" applyAlignment="1">
      <alignment horizontal="left" vertical="center"/>
    </xf>
  </cellXfs>
  <cellStyles count="3">
    <cellStyle name="Hyperlink" xfId="2" builtinId="8"/>
    <cellStyle name="Normal" xfId="0" builtinId="0"/>
    <cellStyle name="Normal 2" xfId="1"/>
  </cellStyles>
  <dxfs count="3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ont>
        <b/>
        <i val="0"/>
        <color rgb="FFFF0000"/>
      </font>
    </dxf>
    <dxf>
      <font>
        <color auto="1"/>
      </font>
      <fill>
        <patternFill>
          <bgColor theme="9" tint="0.79998168889431442"/>
        </patternFill>
      </fill>
    </dxf>
    <dxf>
      <font>
        <color rgb="FFFF0000"/>
      </font>
    </dxf>
    <dxf>
      <font>
        <color rgb="FFFF0000"/>
      </font>
    </dxf>
    <dxf>
      <font>
        <color rgb="FFFF0000"/>
      </font>
    </dxf>
    <dxf>
      <font>
        <color rgb="FFFF0000"/>
      </font>
    </dxf>
    <dxf>
      <font>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ont>
        <b/>
        <i val="0"/>
        <color rgb="FFFF0000"/>
      </font>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431800</xdr:colOff>
          <xdr:row>0</xdr:row>
          <xdr:rowOff>0</xdr:rowOff>
        </xdr:from>
        <xdr:to>
          <xdr:col>1</xdr:col>
          <xdr:colOff>495300</xdr:colOff>
          <xdr:row>0</xdr:row>
          <xdr:rowOff>0</xdr:rowOff>
        </xdr:to>
        <xdr:sp macro="" textlink="">
          <xdr:nvSpPr>
            <xdr:cNvPr id="1025" name="ListBox"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19050</xdr:colOff>
          <xdr:row>0</xdr:row>
          <xdr:rowOff>0</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19050</xdr:colOff>
          <xdr:row>0</xdr:row>
          <xdr:rowOff>0</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Solar </a:t>
              </a:r>
            </a:p>
            <a:p>
              <a:pPr algn="l" rtl="0">
                <a:defRPr sz="1000"/>
              </a:pPr>
              <a:endParaRPr lang="en-GB"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50800</xdr:colOff>
          <xdr:row>0</xdr:row>
          <xdr:rowOff>0</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29" name="CheckBox6"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76200</xdr:colOff>
          <xdr:row>0</xdr:row>
          <xdr:rowOff>0</xdr:rowOff>
        </xdr:to>
        <xdr:sp macro="" textlink="">
          <xdr:nvSpPr>
            <xdr:cNvPr id="1030" name="CheckBox8"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1" name="CheckBox9"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2" name="CheckBox10"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3" name="CheckBox11"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4" name="CheckBox12"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165100</xdr:colOff>
          <xdr:row>0</xdr:row>
          <xdr:rowOff>0</xdr:rowOff>
        </xdr:from>
        <xdr:to>
          <xdr:col>1</xdr:col>
          <xdr:colOff>260350</xdr:colOff>
          <xdr:row>0</xdr:row>
          <xdr:rowOff>0</xdr:rowOff>
        </xdr:to>
        <xdr:sp macro="" textlink="">
          <xdr:nvSpPr>
            <xdr:cNvPr id="1035" name="CheckBox20"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31750</xdr:colOff>
          <xdr:row>0</xdr:row>
          <xdr:rowOff>0</xdr:rowOff>
        </xdr:from>
        <xdr:to>
          <xdr:col>1</xdr:col>
          <xdr:colOff>76200</xdr:colOff>
          <xdr:row>0</xdr:row>
          <xdr:rowOff>0</xdr:rowOff>
        </xdr:to>
        <xdr:sp macro="" textlink="">
          <xdr:nvSpPr>
            <xdr:cNvPr id="1036" name="CheckBox5"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oecd.org/dac/financing-sustainable-development/development-finance-standards/daclist.ht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N431"/>
  <sheetViews>
    <sheetView tabSelected="1" view="pageBreakPreview" zoomScale="60" zoomScaleNormal="85" workbookViewId="0">
      <pane xSplit="4" ySplit="3" topLeftCell="E4" activePane="bottomRight" state="frozen"/>
      <selection pane="topRight" activeCell="E1" sqref="E1"/>
      <selection pane="bottomLeft" activeCell="A4" sqref="A4"/>
      <selection pane="bottomRight" activeCell="E5" sqref="E5"/>
    </sheetView>
  </sheetViews>
  <sheetFormatPr defaultColWidth="11.453125" defaultRowHeight="15.5" x14ac:dyDescent="0.35"/>
  <cols>
    <col min="1" max="1" width="2.36328125" style="5" customWidth="1"/>
    <col min="2" max="2" width="28.36328125" style="14" customWidth="1"/>
    <col min="3" max="3" width="29.1796875" style="5" customWidth="1"/>
    <col min="4" max="4" width="37.7265625" style="5" customWidth="1"/>
    <col min="5" max="5" width="65.36328125" style="16" customWidth="1"/>
    <col min="6" max="6" width="83.453125" style="15" customWidth="1"/>
    <col min="7" max="7" width="11.453125" style="5" hidden="1" customWidth="1"/>
    <col min="8" max="8" width="2.26953125" style="4" customWidth="1"/>
    <col min="9" max="9" width="11.54296875" style="4" customWidth="1"/>
    <col min="10" max="10" width="11.453125" style="4"/>
    <col min="11" max="16384" width="11.453125" style="5"/>
  </cols>
  <sheetData>
    <row r="1" spans="1:248" s="2" customFormat="1" ht="56.65" customHeight="1" thickBot="1" x14ac:dyDescent="0.4">
      <c r="A1" s="21"/>
      <c r="B1" s="247" t="s">
        <v>439</v>
      </c>
      <c r="C1" s="248"/>
      <c r="D1" s="248"/>
      <c r="E1" s="248"/>
      <c r="F1" s="249"/>
      <c r="G1" s="1"/>
      <c r="H1" s="25"/>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row>
    <row r="2" spans="1:248" s="2" customFormat="1" ht="26.5" thickTop="1" x14ac:dyDescent="0.35">
      <c r="A2" s="21"/>
      <c r="B2" s="250" t="s">
        <v>16</v>
      </c>
      <c r="C2" s="250"/>
      <c r="D2" s="250"/>
      <c r="E2" s="250"/>
      <c r="F2" s="250"/>
      <c r="G2" s="1"/>
      <c r="H2" s="21"/>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row>
    <row r="3" spans="1:248" s="2" customFormat="1" ht="49.75" customHeight="1" x14ac:dyDescent="0.35">
      <c r="A3" s="1"/>
      <c r="B3" s="17" t="s">
        <v>0</v>
      </c>
      <c r="C3" s="251" t="s">
        <v>1</v>
      </c>
      <c r="D3" s="251"/>
      <c r="E3" s="41" t="s">
        <v>2</v>
      </c>
      <c r="F3" s="252" t="s">
        <v>239</v>
      </c>
      <c r="G3" s="252"/>
      <c r="H3" s="1"/>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row>
    <row r="4" spans="1:248" ht="19" customHeight="1" x14ac:dyDescent="0.35">
      <c r="A4" s="3"/>
      <c r="B4" s="244" t="s">
        <v>3</v>
      </c>
      <c r="C4" s="246" t="s">
        <v>4</v>
      </c>
      <c r="D4" s="246"/>
      <c r="E4" s="34"/>
      <c r="F4" s="32"/>
      <c r="G4" s="18"/>
      <c r="H4" s="23"/>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row>
    <row r="5" spans="1:248" ht="40" customHeight="1" x14ac:dyDescent="0.35">
      <c r="A5" s="3"/>
      <c r="B5" s="244"/>
      <c r="C5" s="242" t="s">
        <v>5</v>
      </c>
      <c r="D5" s="242"/>
      <c r="E5" s="34"/>
      <c r="F5" s="32"/>
      <c r="G5" s="18"/>
      <c r="H5" s="23"/>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row>
    <row r="6" spans="1:248" ht="18.5" customHeight="1" x14ac:dyDescent="0.35">
      <c r="A6" s="3"/>
      <c r="B6" s="244"/>
      <c r="C6" s="242" t="s">
        <v>6</v>
      </c>
      <c r="D6" s="242"/>
      <c r="E6" s="34"/>
      <c r="F6" s="32"/>
      <c r="G6" s="18"/>
      <c r="H6" s="23"/>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row>
    <row r="7" spans="1:248" ht="18.5" customHeight="1" x14ac:dyDescent="0.35">
      <c r="A7" s="3"/>
      <c r="B7" s="244"/>
      <c r="C7" s="242" t="s">
        <v>7</v>
      </c>
      <c r="D7" s="242"/>
      <c r="E7" s="34"/>
      <c r="F7" s="32"/>
      <c r="G7" s="18"/>
      <c r="H7" s="3"/>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row>
    <row r="8" spans="1:248" x14ac:dyDescent="0.35">
      <c r="A8" s="3"/>
      <c r="B8" s="244"/>
      <c r="C8" s="242" t="s">
        <v>26</v>
      </c>
      <c r="D8" s="242"/>
      <c r="E8" s="34"/>
      <c r="F8" s="32"/>
      <c r="G8" s="18"/>
      <c r="H8" s="3"/>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row>
    <row r="9" spans="1:248" ht="18.5" customHeight="1" x14ac:dyDescent="0.35">
      <c r="A9" s="3"/>
      <c r="B9" s="244"/>
      <c r="C9" s="242" t="s">
        <v>27</v>
      </c>
      <c r="D9" s="242"/>
      <c r="E9" s="42"/>
      <c r="F9" s="32"/>
      <c r="G9" s="18"/>
      <c r="H9" s="3"/>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row>
    <row r="10" spans="1:248" ht="18.5" customHeight="1" x14ac:dyDescent="0.35">
      <c r="A10" s="3"/>
      <c r="B10" s="244"/>
      <c r="C10" s="242" t="s">
        <v>28</v>
      </c>
      <c r="D10" s="242"/>
      <c r="E10" s="34"/>
      <c r="F10" s="32"/>
      <c r="G10" s="18"/>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row>
    <row r="11" spans="1:248" ht="18.5" customHeight="1" x14ac:dyDescent="0.35">
      <c r="A11" s="3"/>
      <c r="B11" s="244"/>
      <c r="C11" s="242" t="s">
        <v>25</v>
      </c>
      <c r="D11" s="242"/>
      <c r="E11" s="42"/>
      <c r="F11" s="32"/>
      <c r="G11" s="18"/>
      <c r="H11" s="3"/>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row>
    <row r="12" spans="1:248" ht="25" customHeight="1" x14ac:dyDescent="0.35">
      <c r="A12" s="3"/>
      <c r="B12" s="244" t="s">
        <v>8</v>
      </c>
      <c r="C12" s="242" t="s">
        <v>34</v>
      </c>
      <c r="D12" s="242"/>
      <c r="E12" s="34"/>
      <c r="F12" s="32"/>
      <c r="G12" s="18"/>
      <c r="H12" s="3"/>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row>
    <row r="13" spans="1:248" ht="22" customHeight="1" x14ac:dyDescent="0.35">
      <c r="A13" s="3"/>
      <c r="B13" s="244"/>
      <c r="C13" s="239" t="s">
        <v>17</v>
      </c>
      <c r="D13" s="240"/>
      <c r="E13" s="43" t="s">
        <v>419</v>
      </c>
      <c r="F13" s="32"/>
      <c r="G13" s="18"/>
      <c r="H13" s="3"/>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row>
    <row r="14" spans="1:248" ht="42.5" customHeight="1" x14ac:dyDescent="0.35">
      <c r="A14" s="3"/>
      <c r="B14" s="244"/>
      <c r="C14" s="245" t="s">
        <v>331</v>
      </c>
      <c r="D14" s="245"/>
      <c r="E14" s="42"/>
      <c r="F14" s="184"/>
      <c r="G14" s="18"/>
      <c r="H14" s="3"/>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row>
    <row r="15" spans="1:248" ht="40" customHeight="1" x14ac:dyDescent="0.35">
      <c r="A15" s="3"/>
      <c r="B15" s="244" t="s">
        <v>9</v>
      </c>
      <c r="C15" s="242" t="s">
        <v>10</v>
      </c>
      <c r="D15" s="242"/>
      <c r="E15" s="183"/>
      <c r="F15" s="184"/>
      <c r="G15" s="18"/>
      <c r="H15" s="3"/>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row>
    <row r="16" spans="1:248" ht="38.5" customHeight="1" x14ac:dyDescent="0.35">
      <c r="A16" s="3"/>
      <c r="B16" s="244"/>
      <c r="C16" s="242" t="s">
        <v>431</v>
      </c>
      <c r="D16" s="242"/>
      <c r="E16" s="183"/>
      <c r="F16" s="32"/>
      <c r="G16" s="18"/>
      <c r="H16" s="3"/>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row>
    <row r="17" spans="1:248" ht="60" customHeight="1" x14ac:dyDescent="0.35">
      <c r="A17" s="3"/>
      <c r="B17" s="244"/>
      <c r="C17" s="242" t="s">
        <v>332</v>
      </c>
      <c r="D17" s="242"/>
      <c r="E17" s="184"/>
      <c r="F17" s="32"/>
      <c r="G17" s="18"/>
      <c r="H17" s="3"/>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row>
    <row r="18" spans="1:248" s="7" customFormat="1" ht="88" customHeight="1" x14ac:dyDescent="0.35">
      <c r="A18" s="6"/>
      <c r="B18" s="244"/>
      <c r="C18" s="242" t="s">
        <v>333</v>
      </c>
      <c r="D18" s="242"/>
      <c r="E18" s="183"/>
      <c r="F18" s="33"/>
      <c r="G18" s="19"/>
      <c r="H18" s="6"/>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row>
    <row r="19" spans="1:248" s="7" customFormat="1" ht="61" customHeight="1" x14ac:dyDescent="0.35">
      <c r="A19" s="6"/>
      <c r="B19" s="244"/>
      <c r="C19" s="242" t="s">
        <v>334</v>
      </c>
      <c r="D19" s="242"/>
      <c r="E19" s="183"/>
      <c r="F19" s="33"/>
      <c r="G19" s="19"/>
      <c r="H19" s="6"/>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row>
    <row r="20" spans="1:248" ht="55.5" customHeight="1" x14ac:dyDescent="0.35">
      <c r="A20" s="3"/>
      <c r="B20" s="244"/>
      <c r="C20" s="243" t="s">
        <v>337</v>
      </c>
      <c r="D20" s="243"/>
      <c r="E20" s="183"/>
      <c r="F20" s="32"/>
      <c r="G20" s="18"/>
      <c r="H20" s="3"/>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row>
    <row r="21" spans="1:248" ht="39.5" customHeight="1" x14ac:dyDescent="0.35">
      <c r="A21" s="3"/>
      <c r="B21" s="244"/>
      <c r="C21" s="242" t="s">
        <v>30</v>
      </c>
      <c r="D21" s="242"/>
      <c r="E21" s="183"/>
      <c r="F21" s="32"/>
      <c r="G21" s="18"/>
      <c r="H21" s="3"/>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row>
    <row r="22" spans="1:248" s="7" customFormat="1" ht="54.5" customHeight="1" x14ac:dyDescent="0.35">
      <c r="A22" s="6"/>
      <c r="B22" s="244"/>
      <c r="C22" s="242" t="s">
        <v>29</v>
      </c>
      <c r="D22" s="242"/>
      <c r="E22" s="183"/>
      <c r="F22" s="32"/>
      <c r="G22" s="19"/>
      <c r="H22" s="24"/>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row>
    <row r="23" spans="1:248" s="10" customFormat="1" ht="56" customHeight="1" x14ac:dyDescent="0.35">
      <c r="A23" s="8"/>
      <c r="B23" s="22" t="s">
        <v>11</v>
      </c>
      <c r="C23" s="242" t="s">
        <v>335</v>
      </c>
      <c r="D23" s="242"/>
      <c r="E23" s="183"/>
      <c r="F23" s="32"/>
      <c r="G23" s="20"/>
      <c r="H23" s="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row>
    <row r="24" spans="1:248" s="10" customFormat="1" ht="59" customHeight="1" x14ac:dyDescent="0.35">
      <c r="A24" s="8"/>
      <c r="B24" s="22" t="s">
        <v>33</v>
      </c>
      <c r="C24" s="242" t="s">
        <v>336</v>
      </c>
      <c r="D24" s="242"/>
      <c r="E24" s="183"/>
      <c r="F24" s="32"/>
      <c r="G24" s="20"/>
      <c r="H24" s="8"/>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row>
    <row r="25" spans="1:248" s="10" customFormat="1" ht="12.5" customHeight="1" x14ac:dyDescent="0.35">
      <c r="A25" s="8"/>
      <c r="B25" s="37"/>
      <c r="C25" s="38"/>
      <c r="D25" s="38"/>
      <c r="E25" s="39"/>
      <c r="F25" s="40"/>
      <c r="G25" s="20"/>
      <c r="H25" s="8"/>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row>
    <row r="26" spans="1:248" s="9" customFormat="1" ht="6" customHeight="1" x14ac:dyDescent="0.35">
      <c r="A26" s="30"/>
      <c r="B26" s="35"/>
      <c r="C26" s="36"/>
      <c r="D26" s="36"/>
      <c r="E26" s="44"/>
      <c r="F26" s="31"/>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row>
    <row r="27" spans="1:248" ht="26.25" customHeight="1" x14ac:dyDescent="0.6">
      <c r="A27" s="3"/>
      <c r="B27" s="241" t="s">
        <v>12</v>
      </c>
      <c r="C27" s="241"/>
      <c r="D27" s="241"/>
      <c r="E27" s="241"/>
      <c r="F27" s="241"/>
      <c r="G27" s="3"/>
      <c r="H27" s="3"/>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row>
    <row r="28" spans="1:248" ht="26.25" customHeight="1" x14ac:dyDescent="0.45">
      <c r="A28" s="3"/>
      <c r="B28" s="236" t="s">
        <v>31</v>
      </c>
      <c r="C28" s="236"/>
      <c r="D28" s="236"/>
      <c r="E28" s="236"/>
      <c r="F28" s="236"/>
      <c r="G28" s="3"/>
      <c r="H28" s="3"/>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row>
    <row r="29" spans="1:248" ht="21" x14ac:dyDescent="0.35">
      <c r="A29" s="3"/>
      <c r="B29" s="237" t="s">
        <v>13</v>
      </c>
      <c r="C29" s="238"/>
      <c r="D29" s="238"/>
      <c r="E29" s="45"/>
      <c r="F29" s="26"/>
      <c r="G29" s="4"/>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row>
    <row r="30" spans="1:248" ht="21" x14ac:dyDescent="0.3">
      <c r="A30" s="3"/>
      <c r="B30" s="237" t="s">
        <v>14</v>
      </c>
      <c r="C30" s="238"/>
      <c r="D30" s="238"/>
      <c r="E30" s="45"/>
      <c r="F30" s="26"/>
      <c r="G30" s="12"/>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row>
    <row r="31" spans="1:248" ht="21" x14ac:dyDescent="0.35">
      <c r="A31" s="3"/>
      <c r="B31" s="237" t="s">
        <v>15</v>
      </c>
      <c r="C31" s="238"/>
      <c r="D31" s="238"/>
      <c r="E31" s="45"/>
      <c r="F31" s="26"/>
      <c r="G31" s="4"/>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row>
    <row r="32" spans="1:248" ht="48" customHeight="1" x14ac:dyDescent="0.35">
      <c r="A32" s="3"/>
      <c r="B32" s="237" t="s">
        <v>32</v>
      </c>
      <c r="C32" s="238"/>
      <c r="D32" s="238"/>
      <c r="E32" s="46"/>
      <c r="F32" s="26"/>
      <c r="G32" s="4"/>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row>
    <row r="33" spans="2:248" x14ac:dyDescent="0.35">
      <c r="B33" s="13"/>
      <c r="C33" s="4"/>
      <c r="D33" s="4"/>
      <c r="E33" s="11"/>
      <c r="F33" s="11"/>
      <c r="G33" s="4"/>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row>
    <row r="34" spans="2:248" s="4" customFormat="1" x14ac:dyDescent="0.35">
      <c r="B34" s="13"/>
      <c r="E34" s="11"/>
      <c r="F34" s="11"/>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row>
    <row r="35" spans="2:248" s="4" customFormat="1" x14ac:dyDescent="0.35">
      <c r="B35" s="13"/>
      <c r="E35" s="11"/>
      <c r="F35" s="11"/>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row>
    <row r="36" spans="2:248" s="4" customFormat="1" x14ac:dyDescent="0.35">
      <c r="B36" s="13"/>
      <c r="E36" s="11"/>
      <c r="F36" s="11"/>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row>
    <row r="37" spans="2:248" s="4" customFormat="1" x14ac:dyDescent="0.35">
      <c r="B37" s="13"/>
      <c r="E37" s="11"/>
      <c r="F37" s="11"/>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row>
    <row r="38" spans="2:248" s="4" customFormat="1" x14ac:dyDescent="0.35">
      <c r="B38" s="13"/>
      <c r="E38" s="11"/>
      <c r="F38" s="11"/>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row>
    <row r="39" spans="2:248" s="4" customFormat="1" x14ac:dyDescent="0.35">
      <c r="B39" s="13"/>
      <c r="E39" s="11"/>
      <c r="F39" s="11"/>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row>
    <row r="40" spans="2:248" s="4" customFormat="1" x14ac:dyDescent="0.35">
      <c r="B40" s="13"/>
      <c r="E40" s="11"/>
      <c r="F40" s="11"/>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row>
    <row r="41" spans="2:248" s="4" customFormat="1" x14ac:dyDescent="0.35">
      <c r="B41" s="13"/>
      <c r="E41" s="11"/>
      <c r="F41" s="11"/>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row>
    <row r="42" spans="2:248" s="4" customFormat="1" x14ac:dyDescent="0.35">
      <c r="B42" s="13"/>
      <c r="E42" s="11"/>
      <c r="F42" s="11"/>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row>
    <row r="43" spans="2:248" s="4" customFormat="1" x14ac:dyDescent="0.35">
      <c r="B43" s="14"/>
      <c r="C43" s="5"/>
      <c r="D43" s="5"/>
      <c r="E43" s="15"/>
      <c r="F43" s="11"/>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row>
    <row r="44" spans="2:248" s="4" customFormat="1" x14ac:dyDescent="0.35">
      <c r="B44" s="14"/>
      <c r="C44" s="5"/>
      <c r="D44" s="5"/>
      <c r="E44" s="15"/>
      <c r="F44" s="11"/>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row>
    <row r="45" spans="2:248" s="4" customFormat="1" x14ac:dyDescent="0.35">
      <c r="B45" s="14"/>
      <c r="C45" s="5"/>
      <c r="D45" s="5"/>
      <c r="E45" s="15"/>
      <c r="F45" s="11"/>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row>
    <row r="46" spans="2:248" s="4" customFormat="1" x14ac:dyDescent="0.35">
      <c r="B46" s="14"/>
      <c r="C46" s="5"/>
      <c r="D46" s="5"/>
      <c r="E46" s="15"/>
      <c r="F46" s="11"/>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row>
    <row r="47" spans="2:248" s="4" customFormat="1" x14ac:dyDescent="0.35">
      <c r="B47" s="14"/>
      <c r="C47" s="5"/>
      <c r="D47" s="5"/>
      <c r="E47" s="15"/>
      <c r="F47" s="15"/>
      <c r="G47" s="5"/>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row>
    <row r="48" spans="2:248" s="4" customFormat="1" x14ac:dyDescent="0.35">
      <c r="B48" s="14"/>
      <c r="C48" s="5"/>
      <c r="D48" s="5"/>
      <c r="E48" s="15"/>
      <c r="F48" s="15"/>
      <c r="G48" s="5"/>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row>
    <row r="49" spans="2:248" s="4" customFormat="1" x14ac:dyDescent="0.35">
      <c r="B49" s="14"/>
      <c r="C49" s="5"/>
      <c r="D49" s="5"/>
      <c r="E49" s="15"/>
      <c r="F49" s="15"/>
      <c r="G49" s="5"/>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row>
    <row r="50" spans="2:248" s="15" customFormat="1" x14ac:dyDescent="0.35">
      <c r="B50" s="14"/>
      <c r="C50" s="5"/>
      <c r="D50" s="5"/>
      <c r="G50" s="5"/>
      <c r="H50" s="4"/>
      <c r="I50" s="28"/>
      <c r="J50" s="28"/>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row>
    <row r="51" spans="2:248" s="15" customFormat="1" x14ac:dyDescent="0.35">
      <c r="B51" s="14"/>
      <c r="C51" s="5"/>
      <c r="D51" s="5"/>
      <c r="G51" s="5"/>
      <c r="H51" s="4"/>
      <c r="I51" s="28"/>
      <c r="J51" s="28"/>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row>
    <row r="52" spans="2:248" s="15" customFormat="1" x14ac:dyDescent="0.35">
      <c r="B52" s="14"/>
      <c r="C52" s="5"/>
      <c r="D52" s="5"/>
      <c r="G52" s="5"/>
      <c r="H52" s="4"/>
      <c r="I52" s="28"/>
      <c r="J52" s="28"/>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row>
    <row r="53" spans="2:248" s="15" customFormat="1" x14ac:dyDescent="0.35">
      <c r="B53" s="14"/>
      <c r="C53" s="5"/>
      <c r="D53" s="5"/>
      <c r="G53" s="5"/>
      <c r="H53" s="4"/>
      <c r="I53" s="28"/>
      <c r="J53" s="28"/>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row>
    <row r="54" spans="2:248" s="15" customFormat="1" x14ac:dyDescent="0.35">
      <c r="B54" s="14"/>
      <c r="C54" s="5"/>
      <c r="D54" s="5"/>
      <c r="G54" s="5"/>
      <c r="H54" s="4"/>
      <c r="I54" s="28"/>
      <c r="J54" s="28"/>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row>
    <row r="55" spans="2:248" s="15" customFormat="1" x14ac:dyDescent="0.35">
      <c r="B55" s="14"/>
      <c r="C55" s="5"/>
      <c r="D55" s="5"/>
      <c r="G55" s="5"/>
      <c r="H55" s="4"/>
      <c r="I55" s="28"/>
      <c r="J55" s="28"/>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row>
    <row r="56" spans="2:248" s="15" customFormat="1" x14ac:dyDescent="0.35">
      <c r="B56" s="14"/>
      <c r="C56" s="5"/>
      <c r="D56" s="5"/>
      <c r="G56" s="5"/>
      <c r="H56" s="4"/>
      <c r="I56" s="28"/>
      <c r="J56" s="28"/>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row>
    <row r="57" spans="2:248" s="15" customFormat="1" x14ac:dyDescent="0.35">
      <c r="B57" s="14"/>
      <c r="C57" s="5"/>
      <c r="D57" s="5"/>
      <c r="G57" s="5"/>
      <c r="H57" s="4"/>
      <c r="I57" s="28"/>
      <c r="J57" s="28"/>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row>
    <row r="58" spans="2:248" s="15" customFormat="1" x14ac:dyDescent="0.35">
      <c r="B58" s="14"/>
      <c r="C58" s="5"/>
      <c r="D58" s="5"/>
      <c r="G58" s="5"/>
      <c r="H58" s="4"/>
      <c r="I58" s="28"/>
      <c r="J58" s="28"/>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row>
    <row r="59" spans="2:248" s="15" customFormat="1" x14ac:dyDescent="0.35">
      <c r="B59" s="14"/>
      <c r="C59" s="5"/>
      <c r="D59" s="5"/>
      <c r="G59" s="5"/>
      <c r="H59" s="4"/>
      <c r="I59" s="28"/>
      <c r="J59" s="28"/>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row>
    <row r="60" spans="2:248" s="15" customFormat="1" x14ac:dyDescent="0.35">
      <c r="B60" s="14"/>
      <c r="C60" s="5"/>
      <c r="D60" s="5"/>
      <c r="G60" s="5"/>
      <c r="H60" s="4"/>
      <c r="I60" s="28"/>
      <c r="J60" s="28"/>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row>
    <row r="61" spans="2:248" s="15" customFormat="1" x14ac:dyDescent="0.35">
      <c r="B61" s="14"/>
      <c r="C61" s="5"/>
      <c r="D61" s="5"/>
      <c r="G61" s="5"/>
      <c r="H61" s="4"/>
      <c r="I61" s="28"/>
      <c r="J61" s="28"/>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row>
    <row r="62" spans="2:248" s="15" customFormat="1" x14ac:dyDescent="0.35">
      <c r="B62" s="14"/>
      <c r="C62" s="5"/>
      <c r="D62" s="5"/>
      <c r="G62" s="5"/>
      <c r="H62" s="4"/>
      <c r="I62" s="28"/>
      <c r="J62" s="28"/>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row>
    <row r="63" spans="2:248" s="15" customFormat="1" x14ac:dyDescent="0.35">
      <c r="B63" s="14"/>
      <c r="C63" s="5"/>
      <c r="D63" s="5"/>
      <c r="G63" s="5"/>
      <c r="H63" s="4"/>
      <c r="I63" s="28"/>
      <c r="J63" s="28"/>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c r="IK63" s="31"/>
      <c r="IL63" s="31"/>
      <c r="IM63" s="31"/>
      <c r="IN63" s="31"/>
    </row>
    <row r="64" spans="2:248" s="15" customFormat="1" x14ac:dyDescent="0.35">
      <c r="B64" s="14"/>
      <c r="C64" s="5"/>
      <c r="D64" s="5"/>
      <c r="G64" s="5"/>
      <c r="H64" s="4"/>
      <c r="I64" s="28"/>
      <c r="J64" s="28"/>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row>
    <row r="65" spans="2:248" s="15" customFormat="1" x14ac:dyDescent="0.35">
      <c r="B65" s="14"/>
      <c r="C65" s="5"/>
      <c r="D65" s="5"/>
      <c r="G65" s="5"/>
      <c r="H65" s="4"/>
      <c r="I65" s="28"/>
      <c r="J65" s="28"/>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row>
    <row r="66" spans="2:248" s="15" customFormat="1" x14ac:dyDescent="0.35">
      <c r="B66" s="14"/>
      <c r="C66" s="5"/>
      <c r="D66" s="5"/>
      <c r="G66" s="5"/>
      <c r="H66" s="4"/>
      <c r="I66" s="28"/>
      <c r="J66" s="28"/>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1"/>
      <c r="ID66" s="31"/>
      <c r="IE66" s="31"/>
      <c r="IF66" s="31"/>
      <c r="IG66" s="31"/>
      <c r="IH66" s="31"/>
      <c r="II66" s="31"/>
      <c r="IJ66" s="31"/>
      <c r="IK66" s="31"/>
      <c r="IL66" s="31"/>
      <c r="IM66" s="31"/>
      <c r="IN66" s="31"/>
    </row>
    <row r="67" spans="2:248" s="15" customFormat="1" x14ac:dyDescent="0.35">
      <c r="B67" s="14"/>
      <c r="C67" s="5"/>
      <c r="D67" s="5"/>
      <c r="G67" s="5"/>
      <c r="H67" s="4"/>
      <c r="I67" s="28"/>
      <c r="J67" s="28"/>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c r="ID67" s="31"/>
      <c r="IE67" s="31"/>
      <c r="IF67" s="31"/>
      <c r="IG67" s="31"/>
      <c r="IH67" s="31"/>
      <c r="II67" s="31"/>
      <c r="IJ67" s="31"/>
      <c r="IK67" s="31"/>
      <c r="IL67" s="31"/>
      <c r="IM67" s="31"/>
      <c r="IN67" s="31"/>
    </row>
    <row r="68" spans="2:248" s="15" customFormat="1" x14ac:dyDescent="0.35">
      <c r="B68" s="14"/>
      <c r="C68" s="5"/>
      <c r="D68" s="5"/>
      <c r="G68" s="5"/>
      <c r="H68" s="4"/>
      <c r="I68" s="28"/>
      <c r="J68" s="28"/>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c r="ID68" s="31"/>
      <c r="IE68" s="31"/>
      <c r="IF68" s="31"/>
      <c r="IG68" s="31"/>
      <c r="IH68" s="31"/>
      <c r="II68" s="31"/>
      <c r="IJ68" s="31"/>
      <c r="IK68" s="31"/>
      <c r="IL68" s="31"/>
      <c r="IM68" s="31"/>
      <c r="IN68" s="31"/>
    </row>
    <row r="69" spans="2:248" s="15" customFormat="1" x14ac:dyDescent="0.35">
      <c r="B69" s="14"/>
      <c r="C69" s="5"/>
      <c r="D69" s="5"/>
      <c r="G69" s="5"/>
      <c r="H69" s="4"/>
      <c r="I69" s="28"/>
      <c r="J69" s="28"/>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c r="IC69" s="31"/>
      <c r="ID69" s="31"/>
      <c r="IE69" s="31"/>
      <c r="IF69" s="31"/>
      <c r="IG69" s="31"/>
      <c r="IH69" s="31"/>
      <c r="II69" s="31"/>
      <c r="IJ69" s="31"/>
      <c r="IK69" s="31"/>
      <c r="IL69" s="31"/>
      <c r="IM69" s="31"/>
      <c r="IN69" s="31"/>
    </row>
    <row r="70" spans="2:248" s="15" customFormat="1" x14ac:dyDescent="0.35">
      <c r="B70" s="14"/>
      <c r="C70" s="5"/>
      <c r="D70" s="5"/>
      <c r="G70" s="5"/>
      <c r="H70" s="4"/>
      <c r="I70" s="28"/>
      <c r="J70" s="28"/>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c r="ID70" s="31"/>
      <c r="IE70" s="31"/>
      <c r="IF70" s="31"/>
      <c r="IG70" s="31"/>
      <c r="IH70" s="31"/>
      <c r="II70" s="31"/>
      <c r="IJ70" s="31"/>
      <c r="IK70" s="31"/>
      <c r="IL70" s="31"/>
      <c r="IM70" s="31"/>
      <c r="IN70" s="31"/>
    </row>
    <row r="71" spans="2:248" s="15" customFormat="1" x14ac:dyDescent="0.35">
      <c r="B71" s="14"/>
      <c r="C71" s="5"/>
      <c r="D71" s="5"/>
      <c r="G71" s="5"/>
      <c r="H71" s="4"/>
      <c r="I71" s="28"/>
      <c r="J71" s="28"/>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c r="ID71" s="31"/>
      <c r="IE71" s="31"/>
      <c r="IF71" s="31"/>
      <c r="IG71" s="31"/>
      <c r="IH71" s="31"/>
      <c r="II71" s="31"/>
      <c r="IJ71" s="31"/>
      <c r="IK71" s="31"/>
      <c r="IL71" s="31"/>
      <c r="IM71" s="31"/>
      <c r="IN71" s="31"/>
    </row>
    <row r="72" spans="2:248" s="15" customFormat="1" x14ac:dyDescent="0.35">
      <c r="B72" s="14"/>
      <c r="C72" s="5"/>
      <c r="D72" s="5"/>
      <c r="G72" s="5"/>
      <c r="H72" s="4"/>
      <c r="I72" s="28"/>
      <c r="J72" s="28"/>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c r="ID72" s="31"/>
      <c r="IE72" s="31"/>
      <c r="IF72" s="31"/>
      <c r="IG72" s="31"/>
      <c r="IH72" s="31"/>
      <c r="II72" s="31"/>
      <c r="IJ72" s="31"/>
      <c r="IK72" s="31"/>
      <c r="IL72" s="31"/>
      <c r="IM72" s="31"/>
      <c r="IN72" s="31"/>
    </row>
    <row r="73" spans="2:248" s="15" customFormat="1" x14ac:dyDescent="0.35">
      <c r="B73" s="14"/>
      <c r="C73" s="5"/>
      <c r="D73" s="5"/>
      <c r="G73" s="5"/>
      <c r="H73" s="4"/>
      <c r="I73" s="28"/>
      <c r="J73" s="28"/>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31"/>
      <c r="HZ73" s="31"/>
      <c r="IA73" s="31"/>
      <c r="IB73" s="31"/>
      <c r="IC73" s="31"/>
      <c r="ID73" s="31"/>
      <c r="IE73" s="31"/>
      <c r="IF73" s="31"/>
      <c r="IG73" s="31"/>
      <c r="IH73" s="31"/>
      <c r="II73" s="31"/>
      <c r="IJ73" s="31"/>
      <c r="IK73" s="31"/>
      <c r="IL73" s="31"/>
      <c r="IM73" s="31"/>
      <c r="IN73" s="31"/>
    </row>
    <row r="74" spans="2:248" s="15" customFormat="1" x14ac:dyDescent="0.35">
      <c r="B74" s="14"/>
      <c r="C74" s="5"/>
      <c r="D74" s="5"/>
      <c r="G74" s="5"/>
      <c r="H74" s="4"/>
      <c r="I74" s="28"/>
      <c r="J74" s="28"/>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c r="HS74" s="31"/>
      <c r="HT74" s="31"/>
      <c r="HU74" s="31"/>
      <c r="HV74" s="31"/>
      <c r="HW74" s="31"/>
      <c r="HX74" s="31"/>
      <c r="HY74" s="31"/>
      <c r="HZ74" s="31"/>
      <c r="IA74" s="31"/>
      <c r="IB74" s="31"/>
      <c r="IC74" s="31"/>
      <c r="ID74" s="31"/>
      <c r="IE74" s="31"/>
      <c r="IF74" s="31"/>
      <c r="IG74" s="31"/>
      <c r="IH74" s="31"/>
      <c r="II74" s="31"/>
      <c r="IJ74" s="31"/>
      <c r="IK74" s="31"/>
      <c r="IL74" s="31"/>
      <c r="IM74" s="31"/>
      <c r="IN74" s="31"/>
    </row>
    <row r="75" spans="2:248" s="15" customFormat="1" x14ac:dyDescent="0.35">
      <c r="B75" s="14"/>
      <c r="C75" s="5"/>
      <c r="D75" s="5"/>
      <c r="G75" s="5"/>
      <c r="H75" s="4"/>
      <c r="I75" s="28"/>
      <c r="J75" s="28"/>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c r="HY75" s="31"/>
      <c r="HZ75" s="31"/>
      <c r="IA75" s="31"/>
      <c r="IB75" s="31"/>
      <c r="IC75" s="31"/>
      <c r="ID75" s="31"/>
      <c r="IE75" s="31"/>
      <c r="IF75" s="31"/>
      <c r="IG75" s="31"/>
      <c r="IH75" s="31"/>
      <c r="II75" s="31"/>
      <c r="IJ75" s="31"/>
      <c r="IK75" s="31"/>
      <c r="IL75" s="31"/>
      <c r="IM75" s="31"/>
      <c r="IN75" s="31"/>
    </row>
    <row r="76" spans="2:248" s="15" customFormat="1" x14ac:dyDescent="0.35">
      <c r="B76" s="14"/>
      <c r="C76" s="5"/>
      <c r="D76" s="5"/>
      <c r="G76" s="5"/>
      <c r="H76" s="4"/>
      <c r="I76" s="28"/>
      <c r="J76" s="28"/>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c r="IA76" s="31"/>
      <c r="IB76" s="31"/>
      <c r="IC76" s="31"/>
      <c r="ID76" s="31"/>
      <c r="IE76" s="31"/>
      <c r="IF76" s="31"/>
      <c r="IG76" s="31"/>
      <c r="IH76" s="31"/>
      <c r="II76" s="31"/>
      <c r="IJ76" s="31"/>
      <c r="IK76" s="31"/>
      <c r="IL76" s="31"/>
      <c r="IM76" s="31"/>
      <c r="IN76" s="31"/>
    </row>
    <row r="77" spans="2:248" s="15" customFormat="1" x14ac:dyDescent="0.35">
      <c r="B77" s="14"/>
      <c r="C77" s="5"/>
      <c r="D77" s="5"/>
      <c r="G77" s="5"/>
      <c r="H77" s="4"/>
      <c r="I77" s="28"/>
      <c r="J77" s="28"/>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c r="HY77" s="31"/>
      <c r="HZ77" s="31"/>
      <c r="IA77" s="31"/>
      <c r="IB77" s="31"/>
      <c r="IC77" s="31"/>
      <c r="ID77" s="31"/>
      <c r="IE77" s="31"/>
      <c r="IF77" s="31"/>
      <c r="IG77" s="31"/>
      <c r="IH77" s="31"/>
      <c r="II77" s="31"/>
      <c r="IJ77" s="31"/>
      <c r="IK77" s="31"/>
      <c r="IL77" s="31"/>
      <c r="IM77" s="31"/>
      <c r="IN77" s="31"/>
    </row>
    <row r="78" spans="2:248" s="15" customFormat="1" x14ac:dyDescent="0.35">
      <c r="B78" s="14"/>
      <c r="C78" s="5"/>
      <c r="D78" s="5"/>
      <c r="G78" s="5"/>
      <c r="H78" s="4"/>
      <c r="I78" s="28"/>
      <c r="J78" s="28"/>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c r="IA78" s="31"/>
      <c r="IB78" s="31"/>
      <c r="IC78" s="31"/>
      <c r="ID78" s="31"/>
      <c r="IE78" s="31"/>
      <c r="IF78" s="31"/>
      <c r="IG78" s="31"/>
      <c r="IH78" s="31"/>
      <c r="II78" s="31"/>
      <c r="IJ78" s="31"/>
      <c r="IK78" s="31"/>
      <c r="IL78" s="31"/>
      <c r="IM78" s="31"/>
      <c r="IN78" s="31"/>
    </row>
    <row r="79" spans="2:248" s="15" customFormat="1" x14ac:dyDescent="0.35">
      <c r="B79" s="14"/>
      <c r="C79" s="5"/>
      <c r="D79" s="5"/>
      <c r="G79" s="5"/>
      <c r="H79" s="4"/>
      <c r="I79" s="28"/>
      <c r="J79" s="28"/>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c r="IA79" s="31"/>
      <c r="IB79" s="31"/>
      <c r="IC79" s="31"/>
      <c r="ID79" s="31"/>
      <c r="IE79" s="31"/>
      <c r="IF79" s="31"/>
      <c r="IG79" s="31"/>
      <c r="IH79" s="31"/>
      <c r="II79" s="31"/>
      <c r="IJ79" s="31"/>
      <c r="IK79" s="31"/>
      <c r="IL79" s="31"/>
      <c r="IM79" s="31"/>
      <c r="IN79" s="31"/>
    </row>
    <row r="80" spans="2:248" s="15" customFormat="1" x14ac:dyDescent="0.35">
      <c r="B80" s="14"/>
      <c r="C80" s="5"/>
      <c r="D80" s="5"/>
      <c r="G80" s="5"/>
      <c r="H80" s="4"/>
      <c r="I80" s="28"/>
      <c r="J80" s="28"/>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1"/>
      <c r="IK80" s="31"/>
      <c r="IL80" s="31"/>
      <c r="IM80" s="31"/>
      <c r="IN80" s="31"/>
    </row>
    <row r="81" spans="2:248" s="15" customFormat="1" x14ac:dyDescent="0.35">
      <c r="B81" s="14"/>
      <c r="C81" s="5"/>
      <c r="D81" s="5"/>
      <c r="G81" s="5"/>
      <c r="H81" s="4"/>
      <c r="I81" s="28"/>
      <c r="J81" s="28"/>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c r="IC81" s="31"/>
      <c r="ID81" s="31"/>
      <c r="IE81" s="31"/>
      <c r="IF81" s="31"/>
      <c r="IG81" s="31"/>
      <c r="IH81" s="31"/>
      <c r="II81" s="31"/>
      <c r="IJ81" s="31"/>
      <c r="IK81" s="31"/>
      <c r="IL81" s="31"/>
      <c r="IM81" s="31"/>
      <c r="IN81" s="31"/>
    </row>
    <row r="82" spans="2:248" s="15" customFormat="1" x14ac:dyDescent="0.35">
      <c r="B82" s="14"/>
      <c r="C82" s="5"/>
      <c r="D82" s="5"/>
      <c r="G82" s="5"/>
      <c r="H82" s="4"/>
      <c r="I82" s="28"/>
      <c r="J82" s="28"/>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row>
    <row r="83" spans="2:248" s="15" customFormat="1" x14ac:dyDescent="0.35">
      <c r="B83" s="14"/>
      <c r="C83" s="5"/>
      <c r="D83" s="5"/>
      <c r="G83" s="5"/>
      <c r="H83" s="4"/>
      <c r="I83" s="28"/>
      <c r="J83" s="28"/>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c r="IA83" s="31"/>
      <c r="IB83" s="31"/>
      <c r="IC83" s="31"/>
      <c r="ID83" s="31"/>
      <c r="IE83" s="31"/>
      <c r="IF83" s="31"/>
      <c r="IG83" s="31"/>
      <c r="IH83" s="31"/>
      <c r="II83" s="31"/>
      <c r="IJ83" s="31"/>
      <c r="IK83" s="31"/>
      <c r="IL83" s="31"/>
      <c r="IM83" s="31"/>
      <c r="IN83" s="31"/>
    </row>
    <row r="84" spans="2:248" s="15" customFormat="1" x14ac:dyDescent="0.35">
      <c r="B84" s="14"/>
      <c r="C84" s="5"/>
      <c r="D84" s="5"/>
      <c r="G84" s="5"/>
      <c r="H84" s="4"/>
      <c r="I84" s="28"/>
      <c r="J84" s="28"/>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c r="HZ84" s="31"/>
      <c r="IA84" s="31"/>
      <c r="IB84" s="31"/>
      <c r="IC84" s="31"/>
      <c r="ID84" s="31"/>
      <c r="IE84" s="31"/>
      <c r="IF84" s="31"/>
      <c r="IG84" s="31"/>
      <c r="IH84" s="31"/>
      <c r="II84" s="31"/>
      <c r="IJ84" s="31"/>
      <c r="IK84" s="31"/>
      <c r="IL84" s="31"/>
      <c r="IM84" s="31"/>
      <c r="IN84" s="31"/>
    </row>
    <row r="85" spans="2:248" s="15" customFormat="1" x14ac:dyDescent="0.35">
      <c r="B85" s="14"/>
      <c r="C85" s="5"/>
      <c r="D85" s="5"/>
      <c r="G85" s="5"/>
      <c r="H85" s="4"/>
      <c r="I85" s="28"/>
      <c r="J85" s="28"/>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c r="HY85" s="31"/>
      <c r="HZ85" s="31"/>
      <c r="IA85" s="31"/>
      <c r="IB85" s="31"/>
      <c r="IC85" s="31"/>
      <c r="ID85" s="31"/>
      <c r="IE85" s="31"/>
      <c r="IF85" s="31"/>
      <c r="IG85" s="31"/>
      <c r="IH85" s="31"/>
      <c r="II85" s="31"/>
      <c r="IJ85" s="31"/>
      <c r="IK85" s="31"/>
      <c r="IL85" s="31"/>
      <c r="IM85" s="31"/>
      <c r="IN85" s="31"/>
    </row>
    <row r="86" spans="2:248" s="15" customFormat="1" x14ac:dyDescent="0.35">
      <c r="B86" s="14"/>
      <c r="C86" s="5"/>
      <c r="D86" s="5"/>
      <c r="G86" s="5"/>
      <c r="H86" s="4"/>
      <c r="I86" s="28"/>
      <c r="J86" s="28"/>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c r="HY86" s="31"/>
      <c r="HZ86" s="31"/>
      <c r="IA86" s="31"/>
      <c r="IB86" s="31"/>
      <c r="IC86" s="31"/>
      <c r="ID86" s="31"/>
      <c r="IE86" s="31"/>
      <c r="IF86" s="31"/>
      <c r="IG86" s="31"/>
      <c r="IH86" s="31"/>
      <c r="II86" s="31"/>
      <c r="IJ86" s="31"/>
      <c r="IK86" s="31"/>
      <c r="IL86" s="31"/>
      <c r="IM86" s="31"/>
      <c r="IN86" s="31"/>
    </row>
    <row r="87" spans="2:248" s="15" customFormat="1" x14ac:dyDescent="0.35">
      <c r="B87" s="14"/>
      <c r="C87" s="5"/>
      <c r="D87" s="5"/>
      <c r="G87" s="5"/>
      <c r="H87" s="4"/>
      <c r="I87" s="28"/>
      <c r="J87" s="28"/>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1"/>
      <c r="IK87" s="31"/>
      <c r="IL87" s="31"/>
      <c r="IM87" s="31"/>
      <c r="IN87" s="31"/>
    </row>
    <row r="88" spans="2:248" s="15" customFormat="1" x14ac:dyDescent="0.35">
      <c r="B88" s="14"/>
      <c r="C88" s="5"/>
      <c r="D88" s="5"/>
      <c r="G88" s="5"/>
      <c r="H88" s="4"/>
      <c r="I88" s="28"/>
      <c r="J88" s="28"/>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1"/>
      <c r="IK88" s="31"/>
      <c r="IL88" s="31"/>
      <c r="IM88" s="31"/>
      <c r="IN88" s="31"/>
    </row>
    <row r="89" spans="2:248" s="15" customFormat="1" x14ac:dyDescent="0.35">
      <c r="B89" s="14"/>
      <c r="C89" s="5"/>
      <c r="D89" s="5"/>
      <c r="G89" s="5"/>
      <c r="H89" s="4"/>
      <c r="I89" s="28"/>
      <c r="J89" s="28"/>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c r="HN89" s="31"/>
      <c r="HO89" s="31"/>
      <c r="HP89" s="31"/>
      <c r="HQ89" s="31"/>
      <c r="HR89" s="31"/>
      <c r="HS89" s="31"/>
      <c r="HT89" s="31"/>
      <c r="HU89" s="31"/>
      <c r="HV89" s="31"/>
      <c r="HW89" s="31"/>
      <c r="HX89" s="31"/>
      <c r="HY89" s="31"/>
      <c r="HZ89" s="31"/>
      <c r="IA89" s="31"/>
      <c r="IB89" s="31"/>
      <c r="IC89" s="31"/>
      <c r="ID89" s="31"/>
      <c r="IE89" s="31"/>
      <c r="IF89" s="31"/>
      <c r="IG89" s="31"/>
      <c r="IH89" s="31"/>
      <c r="II89" s="31"/>
      <c r="IJ89" s="31"/>
      <c r="IK89" s="31"/>
      <c r="IL89" s="31"/>
      <c r="IM89" s="31"/>
      <c r="IN89" s="31"/>
    </row>
    <row r="90" spans="2:248" s="15" customFormat="1" x14ac:dyDescent="0.35">
      <c r="B90" s="14"/>
      <c r="C90" s="5"/>
      <c r="D90" s="5"/>
      <c r="G90" s="5"/>
      <c r="H90" s="4"/>
      <c r="I90" s="28"/>
      <c r="J90" s="28"/>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c r="IC90" s="31"/>
      <c r="ID90" s="31"/>
      <c r="IE90" s="31"/>
      <c r="IF90" s="31"/>
      <c r="IG90" s="31"/>
      <c r="IH90" s="31"/>
      <c r="II90" s="31"/>
      <c r="IJ90" s="31"/>
      <c r="IK90" s="31"/>
      <c r="IL90" s="31"/>
      <c r="IM90" s="31"/>
      <c r="IN90" s="31"/>
    </row>
    <row r="91" spans="2:248" s="15" customFormat="1" x14ac:dyDescent="0.35">
      <c r="B91" s="14"/>
      <c r="C91" s="5"/>
      <c r="D91" s="5"/>
      <c r="G91" s="5"/>
      <c r="H91" s="4"/>
      <c r="I91" s="28"/>
      <c r="J91" s="28"/>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c r="HY91" s="31"/>
      <c r="HZ91" s="31"/>
      <c r="IA91" s="31"/>
      <c r="IB91" s="31"/>
      <c r="IC91" s="31"/>
      <c r="ID91" s="31"/>
      <c r="IE91" s="31"/>
      <c r="IF91" s="31"/>
      <c r="IG91" s="31"/>
      <c r="IH91" s="31"/>
      <c r="II91" s="31"/>
      <c r="IJ91" s="31"/>
      <c r="IK91" s="31"/>
      <c r="IL91" s="31"/>
      <c r="IM91" s="31"/>
      <c r="IN91" s="31"/>
    </row>
    <row r="92" spans="2:248" s="15" customFormat="1" x14ac:dyDescent="0.35">
      <c r="B92" s="14"/>
      <c r="C92" s="5"/>
      <c r="D92" s="5"/>
      <c r="G92" s="5"/>
      <c r="H92" s="4"/>
      <c r="I92" s="28"/>
      <c r="J92" s="28"/>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c r="IA92" s="31"/>
      <c r="IB92" s="31"/>
      <c r="IC92" s="31"/>
      <c r="ID92" s="31"/>
      <c r="IE92" s="31"/>
      <c r="IF92" s="31"/>
      <c r="IG92" s="31"/>
      <c r="IH92" s="31"/>
      <c r="II92" s="31"/>
      <c r="IJ92" s="31"/>
      <c r="IK92" s="31"/>
      <c r="IL92" s="31"/>
      <c r="IM92" s="31"/>
      <c r="IN92" s="31"/>
    </row>
    <row r="93" spans="2:248" s="15" customFormat="1" x14ac:dyDescent="0.35">
      <c r="B93" s="14"/>
      <c r="C93" s="5"/>
      <c r="D93" s="5"/>
      <c r="G93" s="5"/>
      <c r="H93" s="4"/>
      <c r="I93" s="28"/>
      <c r="J93" s="28"/>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c r="IC93" s="31"/>
      <c r="ID93" s="31"/>
      <c r="IE93" s="31"/>
      <c r="IF93" s="31"/>
      <c r="IG93" s="31"/>
      <c r="IH93" s="31"/>
      <c r="II93" s="31"/>
      <c r="IJ93" s="31"/>
      <c r="IK93" s="31"/>
      <c r="IL93" s="31"/>
      <c r="IM93" s="31"/>
      <c r="IN93" s="31"/>
    </row>
    <row r="94" spans="2:248" s="15" customFormat="1" x14ac:dyDescent="0.35">
      <c r="B94" s="14"/>
      <c r="C94" s="5"/>
      <c r="D94" s="5"/>
      <c r="G94" s="5"/>
      <c r="H94" s="4"/>
      <c r="I94" s="28"/>
      <c r="J94" s="28"/>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c r="HY94" s="31"/>
      <c r="HZ94" s="31"/>
      <c r="IA94" s="31"/>
      <c r="IB94" s="31"/>
      <c r="IC94" s="31"/>
      <c r="ID94" s="31"/>
      <c r="IE94" s="31"/>
      <c r="IF94" s="31"/>
      <c r="IG94" s="31"/>
      <c r="IH94" s="31"/>
      <c r="II94" s="31"/>
      <c r="IJ94" s="31"/>
      <c r="IK94" s="31"/>
      <c r="IL94" s="31"/>
      <c r="IM94" s="31"/>
      <c r="IN94" s="31"/>
    </row>
    <row r="95" spans="2:248" s="15" customFormat="1" x14ac:dyDescent="0.35">
      <c r="B95" s="14"/>
      <c r="C95" s="5"/>
      <c r="D95" s="5"/>
      <c r="G95" s="5"/>
      <c r="H95" s="4"/>
      <c r="I95" s="28"/>
      <c r="J95" s="28"/>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c r="HY95" s="31"/>
      <c r="HZ95" s="31"/>
      <c r="IA95" s="31"/>
      <c r="IB95" s="31"/>
      <c r="IC95" s="31"/>
      <c r="ID95" s="31"/>
      <c r="IE95" s="31"/>
      <c r="IF95" s="31"/>
      <c r="IG95" s="31"/>
      <c r="IH95" s="31"/>
      <c r="II95" s="31"/>
      <c r="IJ95" s="31"/>
      <c r="IK95" s="31"/>
      <c r="IL95" s="31"/>
      <c r="IM95" s="31"/>
      <c r="IN95" s="31"/>
    </row>
    <row r="96" spans="2:248" s="15" customFormat="1" x14ac:dyDescent="0.35">
      <c r="B96" s="14"/>
      <c r="C96" s="5"/>
      <c r="D96" s="5"/>
      <c r="G96" s="5"/>
      <c r="H96" s="4"/>
      <c r="I96" s="28"/>
      <c r="J96" s="28"/>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c r="IA96" s="31"/>
      <c r="IB96" s="31"/>
      <c r="IC96" s="31"/>
      <c r="ID96" s="31"/>
      <c r="IE96" s="31"/>
      <c r="IF96" s="31"/>
      <c r="IG96" s="31"/>
      <c r="IH96" s="31"/>
      <c r="II96" s="31"/>
      <c r="IJ96" s="31"/>
      <c r="IK96" s="31"/>
      <c r="IL96" s="31"/>
      <c r="IM96" s="31"/>
      <c r="IN96" s="31"/>
    </row>
    <row r="97" spans="2:248" s="15" customFormat="1" x14ac:dyDescent="0.35">
      <c r="B97" s="14"/>
      <c r="C97" s="5"/>
      <c r="D97" s="5"/>
      <c r="G97" s="5"/>
      <c r="H97" s="4"/>
      <c r="I97" s="28"/>
      <c r="J97" s="28"/>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c r="HY97" s="31"/>
      <c r="HZ97" s="31"/>
      <c r="IA97" s="31"/>
      <c r="IB97" s="31"/>
      <c r="IC97" s="31"/>
      <c r="ID97" s="31"/>
      <c r="IE97" s="31"/>
      <c r="IF97" s="31"/>
      <c r="IG97" s="31"/>
      <c r="IH97" s="31"/>
      <c r="II97" s="31"/>
      <c r="IJ97" s="31"/>
      <c r="IK97" s="31"/>
      <c r="IL97" s="31"/>
      <c r="IM97" s="31"/>
      <c r="IN97" s="31"/>
    </row>
    <row r="98" spans="2:248" s="15" customFormat="1" x14ac:dyDescent="0.35">
      <c r="B98" s="14"/>
      <c r="C98" s="5"/>
      <c r="D98" s="5"/>
      <c r="G98" s="5"/>
      <c r="H98" s="4"/>
      <c r="I98" s="28"/>
      <c r="J98" s="28"/>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c r="HY98" s="31"/>
      <c r="HZ98" s="31"/>
      <c r="IA98" s="31"/>
      <c r="IB98" s="31"/>
      <c r="IC98" s="31"/>
      <c r="ID98" s="31"/>
      <c r="IE98" s="31"/>
      <c r="IF98" s="31"/>
      <c r="IG98" s="31"/>
      <c r="IH98" s="31"/>
      <c r="II98" s="31"/>
      <c r="IJ98" s="31"/>
      <c r="IK98" s="31"/>
      <c r="IL98" s="31"/>
      <c r="IM98" s="31"/>
      <c r="IN98" s="31"/>
    </row>
    <row r="99" spans="2:248" s="15" customFormat="1" x14ac:dyDescent="0.35">
      <c r="B99" s="14"/>
      <c r="C99" s="5"/>
      <c r="D99" s="5"/>
      <c r="G99" s="5"/>
      <c r="H99" s="4"/>
      <c r="I99" s="28"/>
      <c r="J99" s="28"/>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c r="IC99" s="31"/>
      <c r="ID99" s="31"/>
      <c r="IE99" s="31"/>
      <c r="IF99" s="31"/>
      <c r="IG99" s="31"/>
      <c r="IH99" s="31"/>
      <c r="II99" s="31"/>
      <c r="IJ99" s="31"/>
      <c r="IK99" s="31"/>
      <c r="IL99" s="31"/>
      <c r="IM99" s="31"/>
      <c r="IN99" s="31"/>
    </row>
    <row r="100" spans="2:248" s="15" customFormat="1" x14ac:dyDescent="0.35">
      <c r="B100" s="14"/>
      <c r="C100" s="5"/>
      <c r="D100" s="5"/>
      <c r="G100" s="5"/>
      <c r="H100" s="4"/>
      <c r="I100" s="28"/>
      <c r="J100" s="28"/>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1"/>
      <c r="IK100" s="31"/>
      <c r="IL100" s="31"/>
      <c r="IM100" s="31"/>
      <c r="IN100" s="31"/>
    </row>
    <row r="101" spans="2:248" s="15" customFormat="1" x14ac:dyDescent="0.35">
      <c r="B101" s="14"/>
      <c r="C101" s="5"/>
      <c r="D101" s="5"/>
      <c r="G101" s="5"/>
      <c r="H101" s="4"/>
      <c r="I101" s="28"/>
      <c r="J101" s="28"/>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c r="II101" s="31"/>
      <c r="IJ101" s="31"/>
      <c r="IK101" s="31"/>
      <c r="IL101" s="31"/>
      <c r="IM101" s="31"/>
      <c r="IN101" s="31"/>
    </row>
    <row r="102" spans="2:248" s="15" customFormat="1" x14ac:dyDescent="0.35">
      <c r="B102" s="14"/>
      <c r="C102" s="5"/>
      <c r="D102" s="5"/>
      <c r="G102" s="5"/>
      <c r="H102" s="4"/>
      <c r="I102" s="28"/>
      <c r="J102" s="28"/>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c r="II102" s="31"/>
      <c r="IJ102" s="31"/>
      <c r="IK102" s="31"/>
      <c r="IL102" s="31"/>
      <c r="IM102" s="31"/>
      <c r="IN102" s="31"/>
    </row>
    <row r="103" spans="2:248" s="15" customFormat="1" x14ac:dyDescent="0.35">
      <c r="B103" s="14"/>
      <c r="C103" s="5"/>
      <c r="D103" s="5"/>
      <c r="G103" s="5"/>
      <c r="H103" s="4"/>
      <c r="I103" s="28"/>
      <c r="J103" s="28"/>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c r="IJ103" s="31"/>
      <c r="IK103" s="31"/>
      <c r="IL103" s="31"/>
      <c r="IM103" s="31"/>
      <c r="IN103" s="31"/>
    </row>
    <row r="104" spans="2:248" s="15" customFormat="1" x14ac:dyDescent="0.35">
      <c r="B104" s="14"/>
      <c r="C104" s="5"/>
      <c r="D104" s="5"/>
      <c r="G104" s="5"/>
      <c r="H104" s="4"/>
      <c r="I104" s="28"/>
      <c r="J104" s="28"/>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c r="IC104" s="31"/>
      <c r="ID104" s="31"/>
      <c r="IE104" s="31"/>
      <c r="IF104" s="31"/>
      <c r="IG104" s="31"/>
      <c r="IH104" s="31"/>
      <c r="II104" s="31"/>
      <c r="IJ104" s="31"/>
      <c r="IK104" s="31"/>
      <c r="IL104" s="31"/>
      <c r="IM104" s="31"/>
      <c r="IN104" s="31"/>
    </row>
    <row r="105" spans="2:248" s="15" customFormat="1" x14ac:dyDescent="0.35">
      <c r="B105" s="14"/>
      <c r="C105" s="5"/>
      <c r="D105" s="5"/>
      <c r="G105" s="5"/>
      <c r="H105" s="4"/>
      <c r="I105" s="28"/>
      <c r="J105" s="28"/>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c r="IC105" s="31"/>
      <c r="ID105" s="31"/>
      <c r="IE105" s="31"/>
      <c r="IF105" s="31"/>
      <c r="IG105" s="31"/>
      <c r="IH105" s="31"/>
      <c r="II105" s="31"/>
      <c r="IJ105" s="31"/>
      <c r="IK105" s="31"/>
      <c r="IL105" s="31"/>
      <c r="IM105" s="31"/>
      <c r="IN105" s="31"/>
    </row>
    <row r="106" spans="2:248" s="15" customFormat="1" x14ac:dyDescent="0.35">
      <c r="B106" s="14"/>
      <c r="C106" s="5"/>
      <c r="D106" s="5"/>
      <c r="G106" s="5"/>
      <c r="H106" s="4"/>
      <c r="I106" s="28"/>
      <c r="J106" s="28"/>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c r="IJ106" s="31"/>
      <c r="IK106" s="31"/>
      <c r="IL106" s="31"/>
      <c r="IM106" s="31"/>
      <c r="IN106" s="31"/>
    </row>
    <row r="107" spans="2:248" s="15" customFormat="1" x14ac:dyDescent="0.35">
      <c r="B107" s="14"/>
      <c r="C107" s="5"/>
      <c r="D107" s="5"/>
      <c r="G107" s="5"/>
      <c r="H107" s="4"/>
      <c r="I107" s="28"/>
      <c r="J107" s="28"/>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1"/>
      <c r="IK107" s="31"/>
      <c r="IL107" s="31"/>
      <c r="IM107" s="31"/>
      <c r="IN107" s="31"/>
    </row>
    <row r="108" spans="2:248" s="15" customFormat="1" x14ac:dyDescent="0.35">
      <c r="B108" s="14"/>
      <c r="C108" s="5"/>
      <c r="D108" s="5"/>
      <c r="G108" s="5"/>
      <c r="H108" s="4"/>
      <c r="I108" s="28"/>
      <c r="J108" s="28"/>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c r="IG108" s="31"/>
      <c r="IH108" s="31"/>
      <c r="II108" s="31"/>
      <c r="IJ108" s="31"/>
      <c r="IK108" s="31"/>
      <c r="IL108" s="31"/>
      <c r="IM108" s="31"/>
      <c r="IN108" s="31"/>
    </row>
    <row r="109" spans="2:248" s="15" customFormat="1" x14ac:dyDescent="0.35">
      <c r="B109" s="14"/>
      <c r="C109" s="5"/>
      <c r="D109" s="5"/>
      <c r="G109" s="5"/>
      <c r="H109" s="4"/>
      <c r="I109" s="28"/>
      <c r="J109" s="28"/>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1"/>
      <c r="IK109" s="31"/>
      <c r="IL109" s="31"/>
      <c r="IM109" s="31"/>
      <c r="IN109" s="31"/>
    </row>
    <row r="110" spans="2:248" s="15" customFormat="1" x14ac:dyDescent="0.35">
      <c r="B110" s="14"/>
      <c r="C110" s="5"/>
      <c r="D110" s="5"/>
      <c r="G110" s="5"/>
      <c r="H110" s="4"/>
      <c r="I110" s="28"/>
      <c r="J110" s="28"/>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c r="IG110" s="31"/>
      <c r="IH110" s="31"/>
      <c r="II110" s="31"/>
      <c r="IJ110" s="31"/>
      <c r="IK110" s="31"/>
      <c r="IL110" s="31"/>
      <c r="IM110" s="31"/>
      <c r="IN110" s="31"/>
    </row>
    <row r="111" spans="2:248" s="15" customFormat="1" x14ac:dyDescent="0.35">
      <c r="B111" s="14"/>
      <c r="C111" s="5"/>
      <c r="D111" s="5"/>
      <c r="G111" s="5"/>
      <c r="H111" s="4"/>
      <c r="I111" s="28"/>
      <c r="J111" s="28"/>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c r="IC111" s="31"/>
      <c r="ID111" s="31"/>
      <c r="IE111" s="31"/>
      <c r="IF111" s="31"/>
      <c r="IG111" s="31"/>
      <c r="IH111" s="31"/>
      <c r="II111" s="31"/>
      <c r="IJ111" s="31"/>
      <c r="IK111" s="31"/>
      <c r="IL111" s="31"/>
      <c r="IM111" s="31"/>
      <c r="IN111" s="31"/>
    </row>
    <row r="112" spans="2:248" s="15" customFormat="1" x14ac:dyDescent="0.35">
      <c r="B112" s="14"/>
      <c r="C112" s="5"/>
      <c r="D112" s="5"/>
      <c r="G112" s="5"/>
      <c r="H112" s="4"/>
      <c r="I112" s="28"/>
      <c r="J112" s="28"/>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1"/>
      <c r="IK112" s="31"/>
      <c r="IL112" s="31"/>
      <c r="IM112" s="31"/>
      <c r="IN112" s="31"/>
    </row>
    <row r="113" spans="2:248" s="15" customFormat="1" x14ac:dyDescent="0.35">
      <c r="B113" s="14"/>
      <c r="C113" s="5"/>
      <c r="D113" s="5"/>
      <c r="G113" s="5"/>
      <c r="H113" s="4"/>
      <c r="I113" s="28"/>
      <c r="J113" s="28"/>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c r="IG113" s="31"/>
      <c r="IH113" s="31"/>
      <c r="II113" s="31"/>
      <c r="IJ113" s="31"/>
      <c r="IK113" s="31"/>
      <c r="IL113" s="31"/>
      <c r="IM113" s="31"/>
      <c r="IN113" s="31"/>
    </row>
    <row r="114" spans="2:248" s="15" customFormat="1" x14ac:dyDescent="0.35">
      <c r="B114" s="14"/>
      <c r="C114" s="5"/>
      <c r="D114" s="5"/>
      <c r="G114" s="5"/>
      <c r="H114" s="4"/>
      <c r="I114" s="28"/>
      <c r="J114" s="28"/>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c r="IA114" s="31"/>
      <c r="IB114" s="31"/>
      <c r="IC114" s="31"/>
      <c r="ID114" s="31"/>
      <c r="IE114" s="31"/>
      <c r="IF114" s="31"/>
      <c r="IG114" s="31"/>
      <c r="IH114" s="31"/>
      <c r="II114" s="31"/>
      <c r="IJ114" s="31"/>
      <c r="IK114" s="31"/>
      <c r="IL114" s="31"/>
      <c r="IM114" s="31"/>
      <c r="IN114" s="31"/>
    </row>
    <row r="115" spans="2:248" s="15" customFormat="1" x14ac:dyDescent="0.35">
      <c r="B115" s="14"/>
      <c r="C115" s="5"/>
      <c r="D115" s="5"/>
      <c r="G115" s="5"/>
      <c r="H115" s="4"/>
      <c r="I115" s="28"/>
      <c r="J115" s="28"/>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c r="IA115" s="31"/>
      <c r="IB115" s="31"/>
      <c r="IC115" s="31"/>
      <c r="ID115" s="31"/>
      <c r="IE115" s="31"/>
      <c r="IF115" s="31"/>
      <c r="IG115" s="31"/>
      <c r="IH115" s="31"/>
      <c r="II115" s="31"/>
      <c r="IJ115" s="31"/>
      <c r="IK115" s="31"/>
      <c r="IL115" s="31"/>
      <c r="IM115" s="31"/>
      <c r="IN115" s="31"/>
    </row>
    <row r="116" spans="2:248" s="15" customFormat="1" x14ac:dyDescent="0.35">
      <c r="B116" s="14"/>
      <c r="C116" s="5"/>
      <c r="D116" s="5"/>
      <c r="G116" s="5"/>
      <c r="H116" s="4"/>
      <c r="I116" s="28"/>
      <c r="J116" s="28"/>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c r="IA116" s="31"/>
      <c r="IB116" s="31"/>
      <c r="IC116" s="31"/>
      <c r="ID116" s="31"/>
      <c r="IE116" s="31"/>
      <c r="IF116" s="31"/>
      <c r="IG116" s="31"/>
      <c r="IH116" s="31"/>
      <c r="II116" s="31"/>
      <c r="IJ116" s="31"/>
      <c r="IK116" s="31"/>
      <c r="IL116" s="31"/>
      <c r="IM116" s="31"/>
      <c r="IN116" s="31"/>
    </row>
    <row r="117" spans="2:248" s="15" customFormat="1" x14ac:dyDescent="0.35">
      <c r="B117" s="14"/>
      <c r="C117" s="5"/>
      <c r="D117" s="5"/>
      <c r="G117" s="5"/>
      <c r="H117" s="4"/>
      <c r="I117" s="28"/>
      <c r="J117" s="28"/>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31"/>
      <c r="HZ117" s="31"/>
      <c r="IA117" s="31"/>
      <c r="IB117" s="31"/>
      <c r="IC117" s="31"/>
      <c r="ID117" s="31"/>
      <c r="IE117" s="31"/>
      <c r="IF117" s="31"/>
      <c r="IG117" s="31"/>
      <c r="IH117" s="31"/>
      <c r="II117" s="31"/>
      <c r="IJ117" s="31"/>
      <c r="IK117" s="31"/>
      <c r="IL117" s="31"/>
      <c r="IM117" s="31"/>
      <c r="IN117" s="31"/>
    </row>
    <row r="118" spans="2:248" s="15" customFormat="1" x14ac:dyDescent="0.35">
      <c r="B118" s="14"/>
      <c r="C118" s="5"/>
      <c r="D118" s="5"/>
      <c r="G118" s="5"/>
      <c r="H118" s="4"/>
      <c r="I118" s="28"/>
      <c r="J118" s="28"/>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c r="HN118" s="31"/>
      <c r="HO118" s="31"/>
      <c r="HP118" s="31"/>
      <c r="HQ118" s="31"/>
      <c r="HR118" s="31"/>
      <c r="HS118" s="31"/>
      <c r="HT118" s="31"/>
      <c r="HU118" s="31"/>
      <c r="HV118" s="31"/>
      <c r="HW118" s="31"/>
      <c r="HX118" s="31"/>
      <c r="HY118" s="31"/>
      <c r="HZ118" s="31"/>
      <c r="IA118" s="31"/>
      <c r="IB118" s="31"/>
      <c r="IC118" s="31"/>
      <c r="ID118" s="31"/>
      <c r="IE118" s="31"/>
      <c r="IF118" s="31"/>
      <c r="IG118" s="31"/>
      <c r="IH118" s="31"/>
      <c r="II118" s="31"/>
      <c r="IJ118" s="31"/>
      <c r="IK118" s="31"/>
      <c r="IL118" s="31"/>
      <c r="IM118" s="31"/>
      <c r="IN118" s="31"/>
    </row>
    <row r="119" spans="2:248" s="15" customFormat="1" x14ac:dyDescent="0.35">
      <c r="B119" s="14"/>
      <c r="C119" s="5"/>
      <c r="D119" s="5"/>
      <c r="G119" s="5"/>
      <c r="H119" s="4"/>
      <c r="I119" s="28"/>
      <c r="J119" s="28"/>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c r="IG119" s="31"/>
      <c r="IH119" s="31"/>
      <c r="II119" s="31"/>
      <c r="IJ119" s="31"/>
      <c r="IK119" s="31"/>
      <c r="IL119" s="31"/>
      <c r="IM119" s="31"/>
      <c r="IN119" s="31"/>
    </row>
    <row r="120" spans="2:248" s="15" customFormat="1" x14ac:dyDescent="0.35">
      <c r="B120" s="14"/>
      <c r="C120" s="5"/>
      <c r="D120" s="5"/>
      <c r="G120" s="5"/>
      <c r="H120" s="4"/>
      <c r="I120" s="28"/>
      <c r="J120" s="28"/>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c r="IC120" s="31"/>
      <c r="ID120" s="31"/>
      <c r="IE120" s="31"/>
      <c r="IF120" s="31"/>
      <c r="IG120" s="31"/>
      <c r="IH120" s="31"/>
      <c r="II120" s="31"/>
      <c r="IJ120" s="31"/>
      <c r="IK120" s="31"/>
      <c r="IL120" s="31"/>
      <c r="IM120" s="31"/>
      <c r="IN120" s="31"/>
    </row>
    <row r="121" spans="2:248" s="15" customFormat="1" x14ac:dyDescent="0.35">
      <c r="B121" s="14"/>
      <c r="C121" s="5"/>
      <c r="D121" s="5"/>
      <c r="G121" s="5"/>
      <c r="H121" s="4"/>
      <c r="I121" s="28"/>
      <c r="J121" s="28"/>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c r="IG121" s="31"/>
      <c r="IH121" s="31"/>
      <c r="II121" s="31"/>
      <c r="IJ121" s="31"/>
      <c r="IK121" s="31"/>
      <c r="IL121" s="31"/>
      <c r="IM121" s="31"/>
      <c r="IN121" s="31"/>
    </row>
    <row r="122" spans="2:248" s="15" customFormat="1" x14ac:dyDescent="0.35">
      <c r="B122" s="14"/>
      <c r="C122" s="5"/>
      <c r="D122" s="5"/>
      <c r="G122" s="5"/>
      <c r="H122" s="4"/>
      <c r="I122" s="28"/>
      <c r="J122" s="28"/>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c r="IA122" s="31"/>
      <c r="IB122" s="31"/>
      <c r="IC122" s="31"/>
      <c r="ID122" s="31"/>
      <c r="IE122" s="31"/>
      <c r="IF122" s="31"/>
      <c r="IG122" s="31"/>
      <c r="IH122" s="31"/>
      <c r="II122" s="31"/>
      <c r="IJ122" s="31"/>
      <c r="IK122" s="31"/>
      <c r="IL122" s="31"/>
      <c r="IM122" s="31"/>
      <c r="IN122" s="31"/>
    </row>
    <row r="123" spans="2:248" s="15" customFormat="1" x14ac:dyDescent="0.35">
      <c r="B123" s="14"/>
      <c r="C123" s="5"/>
      <c r="D123" s="5"/>
      <c r="G123" s="5"/>
      <c r="H123" s="4"/>
      <c r="I123" s="28"/>
      <c r="J123" s="28"/>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c r="IA123" s="31"/>
      <c r="IB123" s="31"/>
      <c r="IC123" s="31"/>
      <c r="ID123" s="31"/>
      <c r="IE123" s="31"/>
      <c r="IF123" s="31"/>
      <c r="IG123" s="31"/>
      <c r="IH123" s="31"/>
      <c r="II123" s="31"/>
      <c r="IJ123" s="31"/>
      <c r="IK123" s="31"/>
      <c r="IL123" s="31"/>
      <c r="IM123" s="31"/>
      <c r="IN123" s="31"/>
    </row>
    <row r="124" spans="2:248" s="15" customFormat="1" x14ac:dyDescent="0.35">
      <c r="B124" s="14"/>
      <c r="C124" s="5"/>
      <c r="D124" s="5"/>
      <c r="G124" s="5"/>
      <c r="H124" s="4"/>
      <c r="I124" s="28"/>
      <c r="J124" s="28"/>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c r="ID124" s="31"/>
      <c r="IE124" s="31"/>
      <c r="IF124" s="31"/>
      <c r="IG124" s="31"/>
      <c r="IH124" s="31"/>
      <c r="II124" s="31"/>
      <c r="IJ124" s="31"/>
      <c r="IK124" s="31"/>
      <c r="IL124" s="31"/>
      <c r="IM124" s="31"/>
      <c r="IN124" s="31"/>
    </row>
    <row r="125" spans="2:248" s="15" customFormat="1" x14ac:dyDescent="0.35">
      <c r="B125" s="14"/>
      <c r="C125" s="5"/>
      <c r="D125" s="5"/>
      <c r="G125" s="5"/>
      <c r="H125" s="4"/>
      <c r="I125" s="28"/>
      <c r="J125" s="28"/>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c r="HY125" s="31"/>
      <c r="HZ125" s="31"/>
      <c r="IA125" s="31"/>
      <c r="IB125" s="31"/>
      <c r="IC125" s="31"/>
      <c r="ID125" s="31"/>
      <c r="IE125" s="31"/>
      <c r="IF125" s="31"/>
      <c r="IG125" s="31"/>
      <c r="IH125" s="31"/>
      <c r="II125" s="31"/>
      <c r="IJ125" s="31"/>
      <c r="IK125" s="31"/>
      <c r="IL125" s="31"/>
      <c r="IM125" s="31"/>
      <c r="IN125" s="31"/>
    </row>
    <row r="126" spans="2:248" s="15" customFormat="1" x14ac:dyDescent="0.35">
      <c r="B126" s="14"/>
      <c r="C126" s="5"/>
      <c r="D126" s="5"/>
      <c r="G126" s="5"/>
      <c r="H126" s="4"/>
      <c r="I126" s="28"/>
      <c r="J126" s="28"/>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c r="HN126" s="31"/>
      <c r="HO126" s="31"/>
      <c r="HP126" s="31"/>
      <c r="HQ126" s="31"/>
      <c r="HR126" s="31"/>
      <c r="HS126" s="31"/>
      <c r="HT126" s="31"/>
      <c r="HU126" s="31"/>
      <c r="HV126" s="31"/>
      <c r="HW126" s="31"/>
      <c r="HX126" s="31"/>
      <c r="HY126" s="31"/>
      <c r="HZ126" s="31"/>
      <c r="IA126" s="31"/>
      <c r="IB126" s="31"/>
      <c r="IC126" s="31"/>
      <c r="ID126" s="31"/>
      <c r="IE126" s="31"/>
      <c r="IF126" s="31"/>
      <c r="IG126" s="31"/>
      <c r="IH126" s="31"/>
      <c r="II126" s="31"/>
      <c r="IJ126" s="31"/>
      <c r="IK126" s="31"/>
      <c r="IL126" s="31"/>
      <c r="IM126" s="31"/>
      <c r="IN126" s="31"/>
    </row>
    <row r="127" spans="2:248" s="15" customFormat="1" x14ac:dyDescent="0.35">
      <c r="B127" s="14"/>
      <c r="C127" s="5"/>
      <c r="D127" s="5"/>
      <c r="G127" s="5"/>
      <c r="H127" s="4"/>
      <c r="I127" s="28"/>
      <c r="J127" s="28"/>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c r="IA127" s="31"/>
      <c r="IB127" s="31"/>
      <c r="IC127" s="31"/>
      <c r="ID127" s="31"/>
      <c r="IE127" s="31"/>
      <c r="IF127" s="31"/>
      <c r="IG127" s="31"/>
      <c r="IH127" s="31"/>
      <c r="II127" s="31"/>
      <c r="IJ127" s="31"/>
      <c r="IK127" s="31"/>
      <c r="IL127" s="31"/>
      <c r="IM127" s="31"/>
      <c r="IN127" s="31"/>
    </row>
    <row r="128" spans="2:248" s="15" customFormat="1" x14ac:dyDescent="0.35">
      <c r="B128" s="14"/>
      <c r="C128" s="5"/>
      <c r="D128" s="5"/>
      <c r="G128" s="5"/>
      <c r="H128" s="4"/>
      <c r="I128" s="28"/>
      <c r="J128" s="28"/>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c r="IC128" s="31"/>
      <c r="ID128" s="31"/>
      <c r="IE128" s="31"/>
      <c r="IF128" s="31"/>
      <c r="IG128" s="31"/>
      <c r="IH128" s="31"/>
      <c r="II128" s="31"/>
      <c r="IJ128" s="31"/>
      <c r="IK128" s="31"/>
      <c r="IL128" s="31"/>
      <c r="IM128" s="31"/>
      <c r="IN128" s="31"/>
    </row>
    <row r="129" spans="2:248" s="15" customFormat="1" x14ac:dyDescent="0.35">
      <c r="B129" s="14"/>
      <c r="C129" s="5"/>
      <c r="D129" s="5"/>
      <c r="G129" s="5"/>
      <c r="H129" s="4"/>
      <c r="I129" s="28"/>
      <c r="J129" s="28"/>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c r="IC129" s="31"/>
      <c r="ID129" s="31"/>
      <c r="IE129" s="31"/>
      <c r="IF129" s="31"/>
      <c r="IG129" s="31"/>
      <c r="IH129" s="31"/>
      <c r="II129" s="31"/>
      <c r="IJ129" s="31"/>
      <c r="IK129" s="31"/>
      <c r="IL129" s="31"/>
      <c r="IM129" s="31"/>
      <c r="IN129" s="31"/>
    </row>
    <row r="130" spans="2:248" s="15" customFormat="1" x14ac:dyDescent="0.35">
      <c r="B130" s="14"/>
      <c r="C130" s="5"/>
      <c r="D130" s="5"/>
      <c r="G130" s="5"/>
      <c r="H130" s="4"/>
      <c r="I130" s="28"/>
      <c r="J130" s="28"/>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c r="HN130" s="31"/>
      <c r="HO130" s="31"/>
      <c r="HP130" s="31"/>
      <c r="HQ130" s="31"/>
      <c r="HR130" s="31"/>
      <c r="HS130" s="31"/>
      <c r="HT130" s="31"/>
      <c r="HU130" s="31"/>
      <c r="HV130" s="31"/>
      <c r="HW130" s="31"/>
      <c r="HX130" s="31"/>
      <c r="HY130" s="31"/>
      <c r="HZ130" s="31"/>
      <c r="IA130" s="31"/>
      <c r="IB130" s="31"/>
      <c r="IC130" s="31"/>
      <c r="ID130" s="31"/>
      <c r="IE130" s="31"/>
      <c r="IF130" s="31"/>
      <c r="IG130" s="31"/>
      <c r="IH130" s="31"/>
      <c r="II130" s="31"/>
      <c r="IJ130" s="31"/>
      <c r="IK130" s="31"/>
      <c r="IL130" s="31"/>
      <c r="IM130" s="31"/>
      <c r="IN130" s="31"/>
    </row>
    <row r="131" spans="2:248" s="15" customFormat="1" x14ac:dyDescent="0.35">
      <c r="B131" s="14"/>
      <c r="C131" s="5"/>
      <c r="D131" s="5"/>
      <c r="G131" s="5"/>
      <c r="H131" s="4"/>
      <c r="I131" s="28"/>
      <c r="J131" s="28"/>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c r="IC131" s="31"/>
      <c r="ID131" s="31"/>
      <c r="IE131" s="31"/>
      <c r="IF131" s="31"/>
      <c r="IG131" s="31"/>
      <c r="IH131" s="31"/>
      <c r="II131" s="31"/>
      <c r="IJ131" s="31"/>
      <c r="IK131" s="31"/>
      <c r="IL131" s="31"/>
      <c r="IM131" s="31"/>
      <c r="IN131" s="31"/>
    </row>
    <row r="132" spans="2:248" s="15" customFormat="1" x14ac:dyDescent="0.35">
      <c r="B132" s="14"/>
      <c r="C132" s="5"/>
      <c r="D132" s="5"/>
      <c r="G132" s="5"/>
      <c r="H132" s="4"/>
      <c r="I132" s="28"/>
      <c r="J132" s="28"/>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c r="IC132" s="31"/>
      <c r="ID132" s="31"/>
      <c r="IE132" s="31"/>
      <c r="IF132" s="31"/>
      <c r="IG132" s="31"/>
      <c r="IH132" s="31"/>
      <c r="II132" s="31"/>
      <c r="IJ132" s="31"/>
      <c r="IK132" s="31"/>
      <c r="IL132" s="31"/>
      <c r="IM132" s="31"/>
      <c r="IN132" s="31"/>
    </row>
    <row r="133" spans="2:248" s="15" customFormat="1" x14ac:dyDescent="0.35">
      <c r="B133" s="14"/>
      <c r="C133" s="5"/>
      <c r="D133" s="5"/>
      <c r="G133" s="5"/>
      <c r="H133" s="4"/>
      <c r="I133" s="28"/>
      <c r="J133" s="28"/>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c r="IA133" s="31"/>
      <c r="IB133" s="31"/>
      <c r="IC133" s="31"/>
      <c r="ID133" s="31"/>
      <c r="IE133" s="31"/>
      <c r="IF133" s="31"/>
      <c r="IG133" s="31"/>
      <c r="IH133" s="31"/>
      <c r="II133" s="31"/>
      <c r="IJ133" s="31"/>
      <c r="IK133" s="31"/>
      <c r="IL133" s="31"/>
      <c r="IM133" s="31"/>
      <c r="IN133" s="31"/>
    </row>
    <row r="134" spans="2:248" s="15" customFormat="1" x14ac:dyDescent="0.35">
      <c r="B134" s="14"/>
      <c r="C134" s="5"/>
      <c r="D134" s="5"/>
      <c r="G134" s="5"/>
      <c r="H134" s="4"/>
      <c r="I134" s="28"/>
      <c r="J134" s="28"/>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c r="IC134" s="31"/>
      <c r="ID134" s="31"/>
      <c r="IE134" s="31"/>
      <c r="IF134" s="31"/>
      <c r="IG134" s="31"/>
      <c r="IH134" s="31"/>
      <c r="II134" s="31"/>
      <c r="IJ134" s="31"/>
      <c r="IK134" s="31"/>
      <c r="IL134" s="31"/>
      <c r="IM134" s="31"/>
      <c r="IN134" s="31"/>
    </row>
    <row r="135" spans="2:248" s="15" customFormat="1" x14ac:dyDescent="0.35">
      <c r="B135" s="14"/>
      <c r="C135" s="5"/>
      <c r="D135" s="5"/>
      <c r="G135" s="5"/>
      <c r="H135" s="4"/>
      <c r="I135" s="28"/>
      <c r="J135" s="28"/>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c r="HN135" s="31"/>
      <c r="HO135" s="31"/>
      <c r="HP135" s="31"/>
      <c r="HQ135" s="31"/>
      <c r="HR135" s="31"/>
      <c r="HS135" s="31"/>
      <c r="HT135" s="31"/>
      <c r="HU135" s="31"/>
      <c r="HV135" s="31"/>
      <c r="HW135" s="31"/>
      <c r="HX135" s="31"/>
      <c r="HY135" s="31"/>
      <c r="HZ135" s="31"/>
      <c r="IA135" s="31"/>
      <c r="IB135" s="31"/>
      <c r="IC135" s="31"/>
      <c r="ID135" s="31"/>
      <c r="IE135" s="31"/>
      <c r="IF135" s="31"/>
      <c r="IG135" s="31"/>
      <c r="IH135" s="31"/>
      <c r="II135" s="31"/>
      <c r="IJ135" s="31"/>
      <c r="IK135" s="31"/>
      <c r="IL135" s="31"/>
      <c r="IM135" s="31"/>
      <c r="IN135" s="31"/>
    </row>
    <row r="136" spans="2:248" s="15" customFormat="1" x14ac:dyDescent="0.35">
      <c r="B136" s="14"/>
      <c r="C136" s="5"/>
      <c r="D136" s="5"/>
      <c r="G136" s="5"/>
      <c r="H136" s="4"/>
      <c r="I136" s="28"/>
      <c r="J136" s="28"/>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c r="IA136" s="31"/>
      <c r="IB136" s="31"/>
      <c r="IC136" s="31"/>
      <c r="ID136" s="31"/>
      <c r="IE136" s="31"/>
      <c r="IF136" s="31"/>
      <c r="IG136" s="31"/>
      <c r="IH136" s="31"/>
      <c r="II136" s="31"/>
      <c r="IJ136" s="31"/>
      <c r="IK136" s="31"/>
      <c r="IL136" s="31"/>
      <c r="IM136" s="31"/>
      <c r="IN136" s="31"/>
    </row>
    <row r="137" spans="2:248" s="15" customFormat="1" x14ac:dyDescent="0.35">
      <c r="B137" s="14"/>
      <c r="C137" s="5"/>
      <c r="D137" s="5"/>
      <c r="G137" s="5"/>
      <c r="H137" s="4"/>
      <c r="I137" s="28"/>
      <c r="J137" s="28"/>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c r="HN137" s="31"/>
      <c r="HO137" s="31"/>
      <c r="HP137" s="31"/>
      <c r="HQ137" s="31"/>
      <c r="HR137" s="31"/>
      <c r="HS137" s="31"/>
      <c r="HT137" s="31"/>
      <c r="HU137" s="31"/>
      <c r="HV137" s="31"/>
      <c r="HW137" s="31"/>
      <c r="HX137" s="31"/>
      <c r="HY137" s="31"/>
      <c r="HZ137" s="31"/>
      <c r="IA137" s="31"/>
      <c r="IB137" s="31"/>
      <c r="IC137" s="31"/>
      <c r="ID137" s="31"/>
      <c r="IE137" s="31"/>
      <c r="IF137" s="31"/>
      <c r="IG137" s="31"/>
      <c r="IH137" s="31"/>
      <c r="II137" s="31"/>
      <c r="IJ137" s="31"/>
      <c r="IK137" s="31"/>
      <c r="IL137" s="31"/>
      <c r="IM137" s="31"/>
      <c r="IN137" s="31"/>
    </row>
    <row r="138" spans="2:248" s="15" customFormat="1" x14ac:dyDescent="0.35">
      <c r="B138" s="14"/>
      <c r="C138" s="5"/>
      <c r="D138" s="5"/>
      <c r="G138" s="5"/>
      <c r="H138" s="4"/>
      <c r="I138" s="28"/>
      <c r="J138" s="28"/>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c r="IC138" s="31"/>
      <c r="ID138" s="31"/>
      <c r="IE138" s="31"/>
      <c r="IF138" s="31"/>
      <c r="IG138" s="31"/>
      <c r="IH138" s="31"/>
      <c r="II138" s="31"/>
      <c r="IJ138" s="31"/>
      <c r="IK138" s="31"/>
      <c r="IL138" s="31"/>
      <c r="IM138" s="31"/>
      <c r="IN138" s="31"/>
    </row>
    <row r="139" spans="2:248" s="15" customFormat="1" x14ac:dyDescent="0.35">
      <c r="B139" s="14"/>
      <c r="C139" s="5"/>
      <c r="D139" s="5"/>
      <c r="G139" s="5"/>
      <c r="H139" s="4"/>
      <c r="I139" s="28"/>
      <c r="J139" s="28"/>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c r="IA139" s="31"/>
      <c r="IB139" s="31"/>
      <c r="IC139" s="31"/>
      <c r="ID139" s="31"/>
      <c r="IE139" s="31"/>
      <c r="IF139" s="31"/>
      <c r="IG139" s="31"/>
      <c r="IH139" s="31"/>
      <c r="II139" s="31"/>
      <c r="IJ139" s="31"/>
      <c r="IK139" s="31"/>
      <c r="IL139" s="31"/>
      <c r="IM139" s="31"/>
      <c r="IN139" s="31"/>
    </row>
    <row r="140" spans="2:248" s="15" customFormat="1" x14ac:dyDescent="0.35">
      <c r="B140" s="14"/>
      <c r="C140" s="5"/>
      <c r="D140" s="5"/>
      <c r="G140" s="5"/>
      <c r="H140" s="4"/>
      <c r="I140" s="28"/>
      <c r="J140" s="28"/>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c r="IG140" s="31"/>
      <c r="IH140" s="31"/>
      <c r="II140" s="31"/>
      <c r="IJ140" s="31"/>
      <c r="IK140" s="31"/>
      <c r="IL140" s="31"/>
      <c r="IM140" s="31"/>
      <c r="IN140" s="31"/>
    </row>
    <row r="141" spans="2:248" s="15" customFormat="1" x14ac:dyDescent="0.35">
      <c r="B141" s="14"/>
      <c r="C141" s="5"/>
      <c r="D141" s="5"/>
      <c r="G141" s="5"/>
      <c r="H141" s="4"/>
      <c r="I141" s="28"/>
      <c r="J141" s="28"/>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c r="IC141" s="31"/>
      <c r="ID141" s="31"/>
      <c r="IE141" s="31"/>
      <c r="IF141" s="31"/>
      <c r="IG141" s="31"/>
      <c r="IH141" s="31"/>
      <c r="II141" s="31"/>
      <c r="IJ141" s="31"/>
      <c r="IK141" s="31"/>
      <c r="IL141" s="31"/>
      <c r="IM141" s="31"/>
      <c r="IN141" s="31"/>
    </row>
    <row r="142" spans="2:248" s="15" customFormat="1" x14ac:dyDescent="0.35">
      <c r="B142" s="14"/>
      <c r="C142" s="5"/>
      <c r="D142" s="5"/>
      <c r="G142" s="5"/>
      <c r="H142" s="4"/>
      <c r="I142" s="28"/>
      <c r="J142" s="28"/>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c r="IC142" s="31"/>
      <c r="ID142" s="31"/>
      <c r="IE142" s="31"/>
      <c r="IF142" s="31"/>
      <c r="IG142" s="31"/>
      <c r="IH142" s="31"/>
      <c r="II142" s="31"/>
      <c r="IJ142" s="31"/>
      <c r="IK142" s="31"/>
      <c r="IL142" s="31"/>
      <c r="IM142" s="31"/>
      <c r="IN142" s="31"/>
    </row>
    <row r="143" spans="2:248" s="15" customFormat="1" x14ac:dyDescent="0.35">
      <c r="B143" s="14"/>
      <c r="C143" s="5"/>
      <c r="D143" s="5"/>
      <c r="G143" s="5"/>
      <c r="H143" s="4"/>
      <c r="I143" s="28"/>
      <c r="J143" s="28"/>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c r="HY143" s="31"/>
      <c r="HZ143" s="31"/>
      <c r="IA143" s="31"/>
      <c r="IB143" s="31"/>
      <c r="IC143" s="31"/>
      <c r="ID143" s="31"/>
      <c r="IE143" s="31"/>
      <c r="IF143" s="31"/>
      <c r="IG143" s="31"/>
      <c r="IH143" s="31"/>
      <c r="II143" s="31"/>
      <c r="IJ143" s="31"/>
      <c r="IK143" s="31"/>
      <c r="IL143" s="31"/>
      <c r="IM143" s="31"/>
      <c r="IN143" s="31"/>
    </row>
    <row r="144" spans="2:248" s="15" customFormat="1" x14ac:dyDescent="0.35">
      <c r="B144" s="14"/>
      <c r="C144" s="5"/>
      <c r="D144" s="5"/>
      <c r="G144" s="5"/>
      <c r="H144" s="4"/>
      <c r="I144" s="28"/>
      <c r="J144" s="28"/>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c r="IA144" s="31"/>
      <c r="IB144" s="31"/>
      <c r="IC144" s="31"/>
      <c r="ID144" s="31"/>
      <c r="IE144" s="31"/>
      <c r="IF144" s="31"/>
      <c r="IG144" s="31"/>
      <c r="IH144" s="31"/>
      <c r="II144" s="31"/>
      <c r="IJ144" s="31"/>
      <c r="IK144" s="31"/>
      <c r="IL144" s="31"/>
      <c r="IM144" s="31"/>
      <c r="IN144" s="31"/>
    </row>
    <row r="145" spans="2:248" s="15" customFormat="1" x14ac:dyDescent="0.35">
      <c r="B145" s="14"/>
      <c r="C145" s="5"/>
      <c r="D145" s="5"/>
      <c r="G145" s="5"/>
      <c r="H145" s="4"/>
      <c r="I145" s="28"/>
      <c r="J145" s="28"/>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c r="HY145" s="31"/>
      <c r="HZ145" s="31"/>
      <c r="IA145" s="31"/>
      <c r="IB145" s="31"/>
      <c r="IC145" s="31"/>
      <c r="ID145" s="31"/>
      <c r="IE145" s="31"/>
      <c r="IF145" s="31"/>
      <c r="IG145" s="31"/>
      <c r="IH145" s="31"/>
      <c r="II145" s="31"/>
      <c r="IJ145" s="31"/>
      <c r="IK145" s="31"/>
      <c r="IL145" s="31"/>
      <c r="IM145" s="31"/>
      <c r="IN145" s="31"/>
    </row>
    <row r="146" spans="2:248" s="15" customFormat="1" x14ac:dyDescent="0.35">
      <c r="B146" s="14"/>
      <c r="C146" s="5"/>
      <c r="D146" s="5"/>
      <c r="G146" s="5"/>
      <c r="H146" s="4"/>
      <c r="I146" s="28"/>
      <c r="J146" s="28"/>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c r="HN146" s="31"/>
      <c r="HO146" s="31"/>
      <c r="HP146" s="31"/>
      <c r="HQ146" s="31"/>
      <c r="HR146" s="31"/>
      <c r="HS146" s="31"/>
      <c r="HT146" s="31"/>
      <c r="HU146" s="31"/>
      <c r="HV146" s="31"/>
      <c r="HW146" s="31"/>
      <c r="HX146" s="31"/>
      <c r="HY146" s="31"/>
      <c r="HZ146" s="31"/>
      <c r="IA146" s="31"/>
      <c r="IB146" s="31"/>
      <c r="IC146" s="31"/>
      <c r="ID146" s="31"/>
      <c r="IE146" s="31"/>
      <c r="IF146" s="31"/>
      <c r="IG146" s="31"/>
      <c r="IH146" s="31"/>
      <c r="II146" s="31"/>
      <c r="IJ146" s="31"/>
      <c r="IK146" s="31"/>
      <c r="IL146" s="31"/>
      <c r="IM146" s="31"/>
      <c r="IN146" s="31"/>
    </row>
    <row r="147" spans="2:248" s="15" customFormat="1" x14ac:dyDescent="0.35">
      <c r="B147" s="14"/>
      <c r="C147" s="5"/>
      <c r="D147" s="5"/>
      <c r="G147" s="5"/>
      <c r="H147" s="4"/>
      <c r="I147" s="28"/>
      <c r="J147" s="28"/>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c r="HN147" s="31"/>
      <c r="HO147" s="31"/>
      <c r="HP147" s="31"/>
      <c r="HQ147" s="31"/>
      <c r="HR147" s="31"/>
      <c r="HS147" s="31"/>
      <c r="HT147" s="31"/>
      <c r="HU147" s="31"/>
      <c r="HV147" s="31"/>
      <c r="HW147" s="31"/>
      <c r="HX147" s="31"/>
      <c r="HY147" s="31"/>
      <c r="HZ147" s="31"/>
      <c r="IA147" s="31"/>
      <c r="IB147" s="31"/>
      <c r="IC147" s="31"/>
      <c r="ID147" s="31"/>
      <c r="IE147" s="31"/>
      <c r="IF147" s="31"/>
      <c r="IG147" s="31"/>
      <c r="IH147" s="31"/>
      <c r="II147" s="31"/>
      <c r="IJ147" s="31"/>
      <c r="IK147" s="31"/>
      <c r="IL147" s="31"/>
      <c r="IM147" s="31"/>
      <c r="IN147" s="31"/>
    </row>
    <row r="148" spans="2:248" s="15" customFormat="1" x14ac:dyDescent="0.35">
      <c r="B148" s="14"/>
      <c r="C148" s="5"/>
      <c r="D148" s="5"/>
      <c r="G148" s="5"/>
      <c r="H148" s="4"/>
      <c r="I148" s="28"/>
      <c r="J148" s="28"/>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c r="IA148" s="31"/>
      <c r="IB148" s="31"/>
      <c r="IC148" s="31"/>
      <c r="ID148" s="31"/>
      <c r="IE148" s="31"/>
      <c r="IF148" s="31"/>
      <c r="IG148" s="31"/>
      <c r="IH148" s="31"/>
      <c r="II148" s="31"/>
      <c r="IJ148" s="31"/>
      <c r="IK148" s="31"/>
      <c r="IL148" s="31"/>
      <c r="IM148" s="31"/>
      <c r="IN148" s="31"/>
    </row>
    <row r="149" spans="2:248" s="15" customFormat="1" x14ac:dyDescent="0.35">
      <c r="B149" s="14"/>
      <c r="C149" s="5"/>
      <c r="D149" s="5"/>
      <c r="G149" s="5"/>
      <c r="H149" s="4"/>
      <c r="I149" s="28"/>
      <c r="J149" s="28"/>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c r="HN149" s="31"/>
      <c r="HO149" s="31"/>
      <c r="HP149" s="31"/>
      <c r="HQ149" s="31"/>
      <c r="HR149" s="31"/>
      <c r="HS149" s="31"/>
      <c r="HT149" s="31"/>
      <c r="HU149" s="31"/>
      <c r="HV149" s="31"/>
      <c r="HW149" s="31"/>
      <c r="HX149" s="31"/>
      <c r="HY149" s="31"/>
      <c r="HZ149" s="31"/>
      <c r="IA149" s="31"/>
      <c r="IB149" s="31"/>
      <c r="IC149" s="31"/>
      <c r="ID149" s="31"/>
      <c r="IE149" s="31"/>
      <c r="IF149" s="31"/>
      <c r="IG149" s="31"/>
      <c r="IH149" s="31"/>
      <c r="II149" s="31"/>
      <c r="IJ149" s="31"/>
      <c r="IK149" s="31"/>
      <c r="IL149" s="31"/>
      <c r="IM149" s="31"/>
      <c r="IN149" s="31"/>
    </row>
    <row r="150" spans="2:248" s="15" customFormat="1" x14ac:dyDescent="0.35">
      <c r="B150" s="14"/>
      <c r="C150" s="5"/>
      <c r="D150" s="5"/>
      <c r="G150" s="5"/>
      <c r="H150" s="4"/>
      <c r="I150" s="28"/>
      <c r="J150" s="28"/>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c r="HN150" s="31"/>
      <c r="HO150" s="31"/>
      <c r="HP150" s="31"/>
      <c r="HQ150" s="31"/>
      <c r="HR150" s="31"/>
      <c r="HS150" s="31"/>
      <c r="HT150" s="31"/>
      <c r="HU150" s="31"/>
      <c r="HV150" s="31"/>
      <c r="HW150" s="31"/>
      <c r="HX150" s="31"/>
      <c r="HY150" s="31"/>
      <c r="HZ150" s="31"/>
      <c r="IA150" s="31"/>
      <c r="IB150" s="31"/>
      <c r="IC150" s="31"/>
      <c r="ID150" s="31"/>
      <c r="IE150" s="31"/>
      <c r="IF150" s="31"/>
      <c r="IG150" s="31"/>
      <c r="IH150" s="31"/>
      <c r="II150" s="31"/>
      <c r="IJ150" s="31"/>
      <c r="IK150" s="31"/>
      <c r="IL150" s="31"/>
      <c r="IM150" s="31"/>
      <c r="IN150" s="31"/>
    </row>
    <row r="151" spans="2:248" x14ac:dyDescent="0.35">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c r="GP151" s="28"/>
      <c r="GQ151" s="28"/>
      <c r="GR151" s="28"/>
      <c r="GS151" s="28"/>
      <c r="GT151" s="28"/>
      <c r="GU151" s="28"/>
      <c r="GV151" s="28"/>
      <c r="GW151" s="28"/>
      <c r="GX151" s="28"/>
      <c r="GY151" s="28"/>
      <c r="GZ151" s="28"/>
      <c r="HA151" s="28"/>
      <c r="HB151" s="28"/>
      <c r="HC151" s="28"/>
      <c r="HD151" s="28"/>
      <c r="HE151" s="28"/>
      <c r="HF151" s="28"/>
      <c r="HG151" s="28"/>
      <c r="HH151" s="28"/>
      <c r="HI151" s="28"/>
      <c r="HJ151" s="28"/>
      <c r="HK151" s="28"/>
      <c r="HL151" s="28"/>
      <c r="HM151" s="28"/>
      <c r="HN151" s="28"/>
      <c r="HO151" s="28"/>
      <c r="HP151" s="28"/>
      <c r="HQ151" s="28"/>
      <c r="HR151" s="28"/>
      <c r="HS151" s="28"/>
      <c r="HT151" s="28"/>
      <c r="HU151" s="28"/>
      <c r="HV151" s="28"/>
      <c r="HW151" s="28"/>
      <c r="HX151" s="28"/>
      <c r="HY151" s="28"/>
      <c r="HZ151" s="28"/>
      <c r="IA151" s="28"/>
      <c r="IB151" s="28"/>
      <c r="IC151" s="28"/>
      <c r="ID151" s="28"/>
      <c r="IE151" s="28"/>
      <c r="IF151" s="28"/>
      <c r="IG151" s="28"/>
      <c r="IH151" s="28"/>
      <c r="II151" s="28"/>
      <c r="IJ151" s="28"/>
      <c r="IK151" s="28"/>
      <c r="IL151" s="28"/>
      <c r="IM151" s="28"/>
      <c r="IN151" s="28"/>
    </row>
    <row r="152" spans="2:248" x14ac:dyDescent="0.35">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8"/>
      <c r="FK152" s="28"/>
      <c r="FL152" s="28"/>
      <c r="FM152" s="28"/>
      <c r="FN152" s="28"/>
      <c r="FO152" s="28"/>
      <c r="FP152" s="28"/>
      <c r="FQ152" s="28"/>
      <c r="FR152" s="28"/>
      <c r="FS152" s="28"/>
      <c r="FT152" s="28"/>
      <c r="FU152" s="28"/>
      <c r="FV152" s="28"/>
      <c r="FW152" s="28"/>
      <c r="FX152" s="28"/>
      <c r="FY152" s="28"/>
      <c r="FZ152" s="28"/>
      <c r="GA152" s="28"/>
      <c r="GB152" s="28"/>
      <c r="GC152" s="28"/>
      <c r="GD152" s="28"/>
      <c r="GE152" s="28"/>
      <c r="GF152" s="28"/>
      <c r="GG152" s="28"/>
      <c r="GH152" s="28"/>
      <c r="GI152" s="28"/>
      <c r="GJ152" s="28"/>
      <c r="GK152" s="28"/>
      <c r="GL152" s="28"/>
      <c r="GM152" s="28"/>
      <c r="GN152" s="28"/>
      <c r="GO152" s="28"/>
      <c r="GP152" s="28"/>
      <c r="GQ152" s="28"/>
      <c r="GR152" s="28"/>
      <c r="GS152" s="28"/>
      <c r="GT152" s="28"/>
      <c r="GU152" s="28"/>
      <c r="GV152" s="28"/>
      <c r="GW152" s="28"/>
      <c r="GX152" s="28"/>
      <c r="GY152" s="28"/>
      <c r="GZ152" s="28"/>
      <c r="HA152" s="28"/>
      <c r="HB152" s="28"/>
      <c r="HC152" s="28"/>
      <c r="HD152" s="28"/>
      <c r="HE152" s="28"/>
      <c r="HF152" s="28"/>
      <c r="HG152" s="28"/>
      <c r="HH152" s="28"/>
      <c r="HI152" s="28"/>
      <c r="HJ152" s="28"/>
      <c r="HK152" s="28"/>
      <c r="HL152" s="28"/>
      <c r="HM152" s="28"/>
      <c r="HN152" s="28"/>
      <c r="HO152" s="28"/>
      <c r="HP152" s="28"/>
      <c r="HQ152" s="28"/>
      <c r="HR152" s="28"/>
      <c r="HS152" s="28"/>
      <c r="HT152" s="28"/>
      <c r="HU152" s="28"/>
      <c r="HV152" s="28"/>
      <c r="HW152" s="28"/>
      <c r="HX152" s="28"/>
      <c r="HY152" s="28"/>
      <c r="HZ152" s="28"/>
      <c r="IA152" s="28"/>
      <c r="IB152" s="28"/>
      <c r="IC152" s="28"/>
      <c r="ID152" s="28"/>
      <c r="IE152" s="28"/>
      <c r="IF152" s="28"/>
      <c r="IG152" s="28"/>
      <c r="IH152" s="28"/>
      <c r="II152" s="28"/>
      <c r="IJ152" s="28"/>
      <c r="IK152" s="28"/>
      <c r="IL152" s="28"/>
      <c r="IM152" s="28"/>
      <c r="IN152" s="28"/>
    </row>
    <row r="153" spans="2:248" x14ac:dyDescent="0.35">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c r="FJ153" s="28"/>
      <c r="FK153" s="28"/>
      <c r="FL153" s="28"/>
      <c r="FM153" s="28"/>
      <c r="FN153" s="28"/>
      <c r="FO153" s="28"/>
      <c r="FP153" s="28"/>
      <c r="FQ153" s="28"/>
      <c r="FR153" s="28"/>
      <c r="FS153" s="28"/>
      <c r="FT153" s="28"/>
      <c r="FU153" s="28"/>
      <c r="FV153" s="28"/>
      <c r="FW153" s="28"/>
      <c r="FX153" s="28"/>
      <c r="FY153" s="28"/>
      <c r="FZ153" s="28"/>
      <c r="GA153" s="28"/>
      <c r="GB153" s="28"/>
      <c r="GC153" s="28"/>
      <c r="GD153" s="28"/>
      <c r="GE153" s="28"/>
      <c r="GF153" s="28"/>
      <c r="GG153" s="28"/>
      <c r="GH153" s="28"/>
      <c r="GI153" s="28"/>
      <c r="GJ153" s="28"/>
      <c r="GK153" s="28"/>
      <c r="GL153" s="28"/>
      <c r="GM153" s="28"/>
      <c r="GN153" s="28"/>
      <c r="GO153" s="28"/>
      <c r="GP153" s="28"/>
      <c r="GQ153" s="28"/>
      <c r="GR153" s="28"/>
      <c r="GS153" s="28"/>
      <c r="GT153" s="28"/>
      <c r="GU153" s="28"/>
      <c r="GV153" s="28"/>
      <c r="GW153" s="28"/>
      <c r="GX153" s="28"/>
      <c r="GY153" s="28"/>
      <c r="GZ153" s="28"/>
      <c r="HA153" s="28"/>
      <c r="HB153" s="28"/>
      <c r="HC153" s="28"/>
      <c r="HD153" s="28"/>
      <c r="HE153" s="28"/>
      <c r="HF153" s="28"/>
      <c r="HG153" s="28"/>
      <c r="HH153" s="28"/>
      <c r="HI153" s="28"/>
      <c r="HJ153" s="28"/>
      <c r="HK153" s="28"/>
      <c r="HL153" s="28"/>
      <c r="HM153" s="28"/>
      <c r="HN153" s="28"/>
      <c r="HO153" s="28"/>
      <c r="HP153" s="28"/>
      <c r="HQ153" s="28"/>
      <c r="HR153" s="28"/>
      <c r="HS153" s="28"/>
      <c r="HT153" s="28"/>
      <c r="HU153" s="28"/>
      <c r="HV153" s="28"/>
      <c r="HW153" s="28"/>
      <c r="HX153" s="28"/>
      <c r="HY153" s="28"/>
      <c r="HZ153" s="28"/>
      <c r="IA153" s="28"/>
      <c r="IB153" s="28"/>
      <c r="IC153" s="28"/>
      <c r="ID153" s="28"/>
      <c r="IE153" s="28"/>
      <c r="IF153" s="28"/>
      <c r="IG153" s="28"/>
      <c r="IH153" s="28"/>
      <c r="II153" s="28"/>
      <c r="IJ153" s="28"/>
      <c r="IK153" s="28"/>
      <c r="IL153" s="28"/>
      <c r="IM153" s="28"/>
      <c r="IN153" s="28"/>
    </row>
    <row r="154" spans="2:248" x14ac:dyDescent="0.35">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c r="FJ154" s="28"/>
      <c r="FK154" s="28"/>
      <c r="FL154" s="28"/>
      <c r="FM154" s="28"/>
      <c r="FN154" s="28"/>
      <c r="FO154" s="28"/>
      <c r="FP154" s="28"/>
      <c r="FQ154" s="28"/>
      <c r="FR154" s="28"/>
      <c r="FS154" s="28"/>
      <c r="FT154" s="28"/>
      <c r="FU154" s="28"/>
      <c r="FV154" s="28"/>
      <c r="FW154" s="28"/>
      <c r="FX154" s="28"/>
      <c r="FY154" s="28"/>
      <c r="FZ154" s="28"/>
      <c r="GA154" s="28"/>
      <c r="GB154" s="28"/>
      <c r="GC154" s="28"/>
      <c r="GD154" s="28"/>
      <c r="GE154" s="28"/>
      <c r="GF154" s="28"/>
      <c r="GG154" s="28"/>
      <c r="GH154" s="28"/>
      <c r="GI154" s="28"/>
      <c r="GJ154" s="28"/>
      <c r="GK154" s="28"/>
      <c r="GL154" s="28"/>
      <c r="GM154" s="28"/>
      <c r="GN154" s="28"/>
      <c r="GO154" s="28"/>
      <c r="GP154" s="28"/>
      <c r="GQ154" s="28"/>
      <c r="GR154" s="28"/>
      <c r="GS154" s="28"/>
      <c r="GT154" s="28"/>
      <c r="GU154" s="28"/>
      <c r="GV154" s="28"/>
      <c r="GW154" s="28"/>
      <c r="GX154" s="28"/>
      <c r="GY154" s="28"/>
      <c r="GZ154" s="28"/>
      <c r="HA154" s="28"/>
      <c r="HB154" s="28"/>
      <c r="HC154" s="28"/>
      <c r="HD154" s="28"/>
      <c r="HE154" s="28"/>
      <c r="HF154" s="28"/>
      <c r="HG154" s="28"/>
      <c r="HH154" s="28"/>
      <c r="HI154" s="28"/>
      <c r="HJ154" s="28"/>
      <c r="HK154" s="28"/>
      <c r="HL154" s="28"/>
      <c r="HM154" s="28"/>
      <c r="HN154" s="28"/>
      <c r="HO154" s="28"/>
      <c r="HP154" s="28"/>
      <c r="HQ154" s="28"/>
      <c r="HR154" s="28"/>
      <c r="HS154" s="28"/>
      <c r="HT154" s="28"/>
      <c r="HU154" s="28"/>
      <c r="HV154" s="28"/>
      <c r="HW154" s="28"/>
      <c r="HX154" s="28"/>
      <c r="HY154" s="28"/>
      <c r="HZ154" s="28"/>
      <c r="IA154" s="28"/>
      <c r="IB154" s="28"/>
      <c r="IC154" s="28"/>
      <c r="ID154" s="28"/>
      <c r="IE154" s="28"/>
      <c r="IF154" s="28"/>
      <c r="IG154" s="28"/>
      <c r="IH154" s="28"/>
      <c r="II154" s="28"/>
      <c r="IJ154" s="28"/>
      <c r="IK154" s="28"/>
      <c r="IL154" s="28"/>
      <c r="IM154" s="28"/>
      <c r="IN154" s="28"/>
    </row>
    <row r="155" spans="2:248" x14ac:dyDescent="0.35">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c r="HG155" s="28"/>
      <c r="HH155" s="28"/>
      <c r="HI155" s="28"/>
      <c r="HJ155" s="28"/>
      <c r="HK155" s="28"/>
      <c r="HL155" s="28"/>
      <c r="HM155" s="28"/>
      <c r="HN155" s="28"/>
      <c r="HO155" s="28"/>
      <c r="HP155" s="28"/>
      <c r="HQ155" s="28"/>
      <c r="HR155" s="28"/>
      <c r="HS155" s="28"/>
      <c r="HT155" s="28"/>
      <c r="HU155" s="28"/>
      <c r="HV155" s="28"/>
      <c r="HW155" s="28"/>
      <c r="HX155" s="28"/>
      <c r="HY155" s="28"/>
      <c r="HZ155" s="28"/>
      <c r="IA155" s="28"/>
      <c r="IB155" s="28"/>
      <c r="IC155" s="28"/>
      <c r="ID155" s="28"/>
      <c r="IE155" s="28"/>
      <c r="IF155" s="28"/>
      <c r="IG155" s="28"/>
      <c r="IH155" s="28"/>
      <c r="II155" s="28"/>
      <c r="IJ155" s="28"/>
      <c r="IK155" s="28"/>
      <c r="IL155" s="28"/>
      <c r="IM155" s="28"/>
      <c r="IN155" s="28"/>
    </row>
    <row r="156" spans="2:248" x14ac:dyDescent="0.35">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c r="HG156" s="28"/>
      <c r="HH156" s="28"/>
      <c r="HI156" s="28"/>
      <c r="HJ156" s="28"/>
      <c r="HK156" s="28"/>
      <c r="HL156" s="28"/>
      <c r="HM156" s="28"/>
      <c r="HN156" s="28"/>
      <c r="HO156" s="28"/>
      <c r="HP156" s="28"/>
      <c r="HQ156" s="28"/>
      <c r="HR156" s="28"/>
      <c r="HS156" s="28"/>
      <c r="HT156" s="28"/>
      <c r="HU156" s="28"/>
      <c r="HV156" s="28"/>
      <c r="HW156" s="28"/>
      <c r="HX156" s="28"/>
      <c r="HY156" s="28"/>
      <c r="HZ156" s="28"/>
      <c r="IA156" s="28"/>
      <c r="IB156" s="28"/>
      <c r="IC156" s="28"/>
      <c r="ID156" s="28"/>
      <c r="IE156" s="28"/>
      <c r="IF156" s="28"/>
      <c r="IG156" s="28"/>
      <c r="IH156" s="28"/>
      <c r="II156" s="28"/>
      <c r="IJ156" s="28"/>
      <c r="IK156" s="28"/>
      <c r="IL156" s="28"/>
      <c r="IM156" s="28"/>
      <c r="IN156" s="28"/>
    </row>
    <row r="157" spans="2:248" x14ac:dyDescent="0.35">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28"/>
      <c r="IF157" s="28"/>
      <c r="IG157" s="28"/>
      <c r="IH157" s="28"/>
      <c r="II157" s="28"/>
      <c r="IJ157" s="28"/>
      <c r="IK157" s="28"/>
      <c r="IL157" s="28"/>
      <c r="IM157" s="28"/>
      <c r="IN157" s="28"/>
    </row>
    <row r="158" spans="2:248" x14ac:dyDescent="0.35">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28"/>
      <c r="IF158" s="28"/>
      <c r="IG158" s="28"/>
      <c r="IH158" s="28"/>
      <c r="II158" s="28"/>
      <c r="IJ158" s="28"/>
      <c r="IK158" s="28"/>
      <c r="IL158" s="28"/>
      <c r="IM158" s="28"/>
      <c r="IN158" s="28"/>
    </row>
    <row r="159" spans="2:248" x14ac:dyDescent="0.35">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28"/>
      <c r="IF159" s="28"/>
      <c r="IG159" s="28"/>
      <c r="IH159" s="28"/>
      <c r="II159" s="28"/>
      <c r="IJ159" s="28"/>
      <c r="IK159" s="28"/>
      <c r="IL159" s="28"/>
      <c r="IM159" s="28"/>
      <c r="IN159" s="28"/>
    </row>
    <row r="160" spans="2:248" x14ac:dyDescent="0.35">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c r="HG160" s="28"/>
      <c r="HH160" s="28"/>
      <c r="HI160" s="28"/>
      <c r="HJ160" s="28"/>
      <c r="HK160" s="28"/>
      <c r="HL160" s="28"/>
      <c r="HM160" s="28"/>
      <c r="HN160" s="28"/>
      <c r="HO160" s="28"/>
      <c r="HP160" s="28"/>
      <c r="HQ160" s="28"/>
      <c r="HR160" s="28"/>
      <c r="HS160" s="28"/>
      <c r="HT160" s="28"/>
      <c r="HU160" s="28"/>
      <c r="HV160" s="28"/>
      <c r="HW160" s="28"/>
      <c r="HX160" s="28"/>
      <c r="HY160" s="28"/>
      <c r="HZ160" s="28"/>
      <c r="IA160" s="28"/>
      <c r="IB160" s="28"/>
      <c r="IC160" s="28"/>
      <c r="ID160" s="28"/>
      <c r="IE160" s="28"/>
      <c r="IF160" s="28"/>
      <c r="IG160" s="28"/>
      <c r="IH160" s="28"/>
      <c r="II160" s="28"/>
      <c r="IJ160" s="28"/>
      <c r="IK160" s="28"/>
      <c r="IL160" s="28"/>
      <c r="IM160" s="28"/>
      <c r="IN160" s="28"/>
    </row>
    <row r="161" spans="9:248" x14ac:dyDescent="0.35">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28"/>
      <c r="GC161" s="28"/>
      <c r="GD161" s="28"/>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c r="HG161" s="28"/>
      <c r="HH161" s="28"/>
      <c r="HI161" s="28"/>
      <c r="HJ161" s="28"/>
      <c r="HK161" s="28"/>
      <c r="HL161" s="28"/>
      <c r="HM161" s="28"/>
      <c r="HN161" s="28"/>
      <c r="HO161" s="28"/>
      <c r="HP161" s="28"/>
      <c r="HQ161" s="28"/>
      <c r="HR161" s="28"/>
      <c r="HS161" s="28"/>
      <c r="HT161" s="28"/>
      <c r="HU161" s="28"/>
      <c r="HV161" s="28"/>
      <c r="HW161" s="28"/>
      <c r="HX161" s="28"/>
      <c r="HY161" s="28"/>
      <c r="HZ161" s="28"/>
      <c r="IA161" s="28"/>
      <c r="IB161" s="28"/>
      <c r="IC161" s="28"/>
      <c r="ID161" s="28"/>
      <c r="IE161" s="28"/>
      <c r="IF161" s="28"/>
      <c r="IG161" s="28"/>
      <c r="IH161" s="28"/>
      <c r="II161" s="28"/>
      <c r="IJ161" s="28"/>
      <c r="IK161" s="28"/>
      <c r="IL161" s="28"/>
      <c r="IM161" s="28"/>
      <c r="IN161" s="28"/>
    </row>
    <row r="162" spans="9:248" x14ac:dyDescent="0.35">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28"/>
      <c r="IF162" s="28"/>
      <c r="IG162" s="28"/>
      <c r="IH162" s="28"/>
      <c r="II162" s="28"/>
      <c r="IJ162" s="28"/>
      <c r="IK162" s="28"/>
      <c r="IL162" s="28"/>
      <c r="IM162" s="28"/>
      <c r="IN162" s="28"/>
    </row>
    <row r="163" spans="9:248" x14ac:dyDescent="0.35">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28"/>
      <c r="GC163" s="28"/>
      <c r="GD163" s="28"/>
      <c r="GE163" s="28"/>
      <c r="GF163" s="28"/>
      <c r="GG163" s="28"/>
      <c r="GH163" s="28"/>
      <c r="GI163" s="28"/>
      <c r="GJ163" s="28"/>
      <c r="GK163" s="28"/>
      <c r="GL163" s="28"/>
      <c r="GM163" s="28"/>
      <c r="GN163" s="28"/>
      <c r="GO163" s="28"/>
      <c r="GP163" s="28"/>
      <c r="GQ163" s="28"/>
      <c r="GR163" s="28"/>
      <c r="GS163" s="28"/>
      <c r="GT163" s="28"/>
      <c r="GU163" s="28"/>
      <c r="GV163" s="28"/>
      <c r="GW163" s="28"/>
      <c r="GX163" s="28"/>
      <c r="GY163" s="28"/>
      <c r="GZ163" s="28"/>
      <c r="HA163" s="28"/>
      <c r="HB163" s="28"/>
      <c r="HC163" s="28"/>
      <c r="HD163" s="28"/>
      <c r="HE163" s="28"/>
      <c r="HF163" s="28"/>
      <c r="HG163" s="28"/>
      <c r="HH163" s="28"/>
      <c r="HI163" s="28"/>
      <c r="HJ163" s="28"/>
      <c r="HK163" s="28"/>
      <c r="HL163" s="28"/>
      <c r="HM163" s="28"/>
      <c r="HN163" s="28"/>
      <c r="HO163" s="28"/>
      <c r="HP163" s="28"/>
      <c r="HQ163" s="28"/>
      <c r="HR163" s="28"/>
      <c r="HS163" s="28"/>
      <c r="HT163" s="28"/>
      <c r="HU163" s="28"/>
      <c r="HV163" s="28"/>
      <c r="HW163" s="28"/>
      <c r="HX163" s="28"/>
      <c r="HY163" s="28"/>
      <c r="HZ163" s="28"/>
      <c r="IA163" s="28"/>
      <c r="IB163" s="28"/>
      <c r="IC163" s="28"/>
      <c r="ID163" s="28"/>
      <c r="IE163" s="28"/>
      <c r="IF163" s="28"/>
      <c r="IG163" s="28"/>
      <c r="IH163" s="28"/>
      <c r="II163" s="28"/>
      <c r="IJ163" s="28"/>
      <c r="IK163" s="28"/>
      <c r="IL163" s="28"/>
      <c r="IM163" s="28"/>
      <c r="IN163" s="28"/>
    </row>
    <row r="164" spans="9:248" x14ac:dyDescent="0.35">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c r="FI164" s="28"/>
      <c r="FJ164" s="28"/>
      <c r="FK164" s="28"/>
      <c r="FL164" s="28"/>
      <c r="FM164" s="28"/>
      <c r="FN164" s="28"/>
      <c r="FO164" s="28"/>
      <c r="FP164" s="28"/>
      <c r="FQ164" s="28"/>
      <c r="FR164" s="28"/>
      <c r="FS164" s="28"/>
      <c r="FT164" s="28"/>
      <c r="FU164" s="28"/>
      <c r="FV164" s="28"/>
      <c r="FW164" s="28"/>
      <c r="FX164" s="28"/>
      <c r="FY164" s="28"/>
      <c r="FZ164" s="28"/>
      <c r="GA164" s="28"/>
      <c r="GB164" s="28"/>
      <c r="GC164" s="28"/>
      <c r="GD164" s="28"/>
      <c r="GE164" s="28"/>
      <c r="GF164" s="28"/>
      <c r="GG164" s="28"/>
      <c r="GH164" s="28"/>
      <c r="GI164" s="28"/>
      <c r="GJ164" s="28"/>
      <c r="GK164" s="28"/>
      <c r="GL164" s="28"/>
      <c r="GM164" s="28"/>
      <c r="GN164" s="28"/>
      <c r="GO164" s="28"/>
      <c r="GP164" s="28"/>
      <c r="GQ164" s="28"/>
      <c r="GR164" s="28"/>
      <c r="GS164" s="28"/>
      <c r="GT164" s="28"/>
      <c r="GU164" s="28"/>
      <c r="GV164" s="28"/>
      <c r="GW164" s="28"/>
      <c r="GX164" s="28"/>
      <c r="GY164" s="28"/>
      <c r="GZ164" s="28"/>
      <c r="HA164" s="28"/>
      <c r="HB164" s="28"/>
      <c r="HC164" s="28"/>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c r="IN164" s="28"/>
    </row>
    <row r="165" spans="9:248" x14ac:dyDescent="0.35">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c r="FJ165" s="28"/>
      <c r="FK165" s="28"/>
      <c r="FL165" s="28"/>
      <c r="FM165" s="28"/>
      <c r="FN165" s="28"/>
      <c r="FO165" s="28"/>
      <c r="FP165" s="28"/>
      <c r="FQ165" s="28"/>
      <c r="FR165" s="28"/>
      <c r="FS165" s="28"/>
      <c r="FT165" s="28"/>
      <c r="FU165" s="28"/>
      <c r="FV165" s="28"/>
      <c r="FW165" s="28"/>
      <c r="FX165" s="28"/>
      <c r="FY165" s="28"/>
      <c r="FZ165" s="28"/>
      <c r="GA165" s="28"/>
      <c r="GB165" s="28"/>
      <c r="GC165" s="28"/>
      <c r="GD165" s="28"/>
      <c r="GE165" s="28"/>
      <c r="GF165" s="28"/>
      <c r="GG165" s="28"/>
      <c r="GH165" s="28"/>
      <c r="GI165" s="28"/>
      <c r="GJ165" s="28"/>
      <c r="GK165" s="28"/>
      <c r="GL165" s="28"/>
      <c r="GM165" s="28"/>
      <c r="GN165" s="28"/>
      <c r="GO165" s="28"/>
      <c r="GP165" s="28"/>
      <c r="GQ165" s="28"/>
      <c r="GR165" s="28"/>
      <c r="GS165" s="28"/>
      <c r="GT165" s="28"/>
      <c r="GU165" s="28"/>
      <c r="GV165" s="28"/>
      <c r="GW165" s="28"/>
      <c r="GX165" s="28"/>
      <c r="GY165" s="28"/>
      <c r="GZ165" s="28"/>
      <c r="HA165" s="28"/>
      <c r="HB165" s="28"/>
      <c r="HC165" s="28"/>
      <c r="HD165" s="28"/>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28"/>
      <c r="IF165" s="28"/>
      <c r="IG165" s="28"/>
      <c r="IH165" s="28"/>
      <c r="II165" s="28"/>
      <c r="IJ165" s="28"/>
      <c r="IK165" s="28"/>
      <c r="IL165" s="28"/>
      <c r="IM165" s="28"/>
      <c r="IN165" s="28"/>
    </row>
    <row r="166" spans="9:248" x14ac:dyDescent="0.35">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8"/>
      <c r="FL166" s="28"/>
      <c r="FM166" s="28"/>
      <c r="FN166" s="28"/>
      <c r="FO166" s="28"/>
      <c r="FP166" s="28"/>
      <c r="FQ166" s="28"/>
      <c r="FR166" s="28"/>
      <c r="FS166" s="28"/>
      <c r="FT166" s="28"/>
      <c r="FU166" s="28"/>
      <c r="FV166" s="28"/>
      <c r="FW166" s="28"/>
      <c r="FX166" s="28"/>
      <c r="FY166" s="28"/>
      <c r="FZ166" s="28"/>
      <c r="GA166" s="28"/>
      <c r="GB166" s="28"/>
      <c r="GC166" s="28"/>
      <c r="GD166" s="28"/>
      <c r="GE166" s="28"/>
      <c r="GF166" s="28"/>
      <c r="GG166" s="28"/>
      <c r="GH166" s="28"/>
      <c r="GI166" s="28"/>
      <c r="GJ166" s="28"/>
      <c r="GK166" s="28"/>
      <c r="GL166" s="28"/>
      <c r="GM166" s="28"/>
      <c r="GN166" s="28"/>
      <c r="GO166" s="28"/>
      <c r="GP166" s="28"/>
      <c r="GQ166" s="28"/>
      <c r="GR166" s="28"/>
      <c r="GS166" s="28"/>
      <c r="GT166" s="28"/>
      <c r="GU166" s="28"/>
      <c r="GV166" s="28"/>
      <c r="GW166" s="28"/>
      <c r="GX166" s="28"/>
      <c r="GY166" s="28"/>
      <c r="GZ166" s="28"/>
      <c r="HA166" s="28"/>
      <c r="HB166" s="28"/>
      <c r="HC166" s="28"/>
      <c r="HD166" s="28"/>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row>
    <row r="167" spans="9:248" x14ac:dyDescent="0.35">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c r="FJ167" s="28"/>
      <c r="FK167" s="28"/>
      <c r="FL167" s="28"/>
      <c r="FM167" s="28"/>
      <c r="FN167" s="28"/>
      <c r="FO167" s="28"/>
      <c r="FP167" s="28"/>
      <c r="FQ167" s="28"/>
      <c r="FR167" s="28"/>
      <c r="FS167" s="28"/>
      <c r="FT167" s="28"/>
      <c r="FU167" s="28"/>
      <c r="FV167" s="28"/>
      <c r="FW167" s="28"/>
      <c r="FX167" s="28"/>
      <c r="FY167" s="28"/>
      <c r="FZ167" s="28"/>
      <c r="GA167" s="28"/>
      <c r="GB167" s="28"/>
      <c r="GC167" s="28"/>
      <c r="GD167" s="28"/>
      <c r="GE167" s="28"/>
      <c r="GF167" s="28"/>
      <c r="GG167" s="28"/>
      <c r="GH167" s="28"/>
      <c r="GI167" s="28"/>
      <c r="GJ167" s="28"/>
      <c r="GK167" s="28"/>
      <c r="GL167" s="28"/>
      <c r="GM167" s="28"/>
      <c r="GN167" s="28"/>
      <c r="GO167" s="28"/>
      <c r="GP167" s="28"/>
      <c r="GQ167" s="28"/>
      <c r="GR167" s="28"/>
      <c r="GS167" s="28"/>
      <c r="GT167" s="28"/>
      <c r="GU167" s="28"/>
      <c r="GV167" s="28"/>
      <c r="GW167" s="28"/>
      <c r="GX167" s="28"/>
      <c r="GY167" s="28"/>
      <c r="GZ167" s="28"/>
      <c r="HA167" s="28"/>
      <c r="HB167" s="28"/>
      <c r="HC167" s="28"/>
      <c r="HD167" s="28"/>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row>
    <row r="168" spans="9:248" x14ac:dyDescent="0.35">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28"/>
      <c r="GC168" s="28"/>
      <c r="GD168" s="28"/>
      <c r="GE168" s="28"/>
      <c r="GF168" s="28"/>
      <c r="GG168" s="28"/>
      <c r="GH168" s="28"/>
      <c r="GI168" s="28"/>
      <c r="GJ168" s="28"/>
      <c r="GK168" s="28"/>
      <c r="GL168" s="28"/>
      <c r="GM168" s="28"/>
      <c r="GN168" s="28"/>
      <c r="GO168" s="28"/>
      <c r="GP168" s="28"/>
      <c r="GQ168" s="28"/>
      <c r="GR168" s="28"/>
      <c r="GS168" s="28"/>
      <c r="GT168" s="28"/>
      <c r="GU168" s="28"/>
      <c r="GV168" s="28"/>
      <c r="GW168" s="28"/>
      <c r="GX168" s="28"/>
      <c r="GY168" s="28"/>
      <c r="GZ168" s="28"/>
      <c r="HA168" s="28"/>
      <c r="HB168" s="28"/>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row>
    <row r="169" spans="9:248" x14ac:dyDescent="0.35">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c r="FJ169" s="28"/>
      <c r="FK169" s="28"/>
      <c r="FL169" s="28"/>
      <c r="FM169" s="28"/>
      <c r="FN169" s="28"/>
      <c r="FO169" s="28"/>
      <c r="FP169" s="28"/>
      <c r="FQ169" s="28"/>
      <c r="FR169" s="28"/>
      <c r="FS169" s="28"/>
      <c r="FT169" s="28"/>
      <c r="FU169" s="28"/>
      <c r="FV169" s="28"/>
      <c r="FW169" s="28"/>
      <c r="FX169" s="28"/>
      <c r="FY169" s="28"/>
      <c r="FZ169" s="28"/>
      <c r="GA169" s="28"/>
      <c r="GB169" s="28"/>
      <c r="GC169" s="28"/>
      <c r="GD169" s="28"/>
      <c r="GE169" s="28"/>
      <c r="GF169" s="28"/>
      <c r="GG169" s="28"/>
      <c r="GH169" s="28"/>
      <c r="GI169" s="28"/>
      <c r="GJ169" s="28"/>
      <c r="GK169" s="28"/>
      <c r="GL169" s="28"/>
      <c r="GM169" s="28"/>
      <c r="GN169" s="28"/>
      <c r="GO169" s="28"/>
      <c r="GP169" s="28"/>
      <c r="GQ169" s="28"/>
      <c r="GR169" s="28"/>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28"/>
      <c r="HV169" s="28"/>
      <c r="HW169" s="28"/>
      <c r="HX169" s="28"/>
      <c r="HY169" s="28"/>
      <c r="HZ169" s="28"/>
      <c r="IA169" s="28"/>
      <c r="IB169" s="28"/>
      <c r="IC169" s="28"/>
      <c r="ID169" s="28"/>
      <c r="IE169" s="28"/>
      <c r="IF169" s="28"/>
      <c r="IG169" s="28"/>
      <c r="IH169" s="28"/>
      <c r="II169" s="28"/>
      <c r="IJ169" s="28"/>
      <c r="IK169" s="28"/>
      <c r="IL169" s="28"/>
      <c r="IM169" s="28"/>
      <c r="IN169" s="28"/>
    </row>
    <row r="170" spans="9:248" x14ac:dyDescent="0.35">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c r="FJ170" s="28"/>
      <c r="FK170" s="28"/>
      <c r="FL170" s="28"/>
      <c r="FM170" s="28"/>
      <c r="FN170" s="28"/>
      <c r="FO170" s="28"/>
      <c r="FP170" s="28"/>
      <c r="FQ170" s="28"/>
      <c r="FR170" s="28"/>
      <c r="FS170" s="28"/>
      <c r="FT170" s="28"/>
      <c r="FU170" s="28"/>
      <c r="FV170" s="28"/>
      <c r="FW170" s="28"/>
      <c r="FX170" s="28"/>
      <c r="FY170" s="28"/>
      <c r="FZ170" s="28"/>
      <c r="GA170" s="28"/>
      <c r="GB170" s="28"/>
      <c r="GC170" s="28"/>
      <c r="GD170" s="28"/>
      <c r="GE170" s="28"/>
      <c r="GF170" s="28"/>
      <c r="GG170" s="28"/>
      <c r="GH170" s="28"/>
      <c r="GI170" s="28"/>
      <c r="GJ170" s="28"/>
      <c r="GK170" s="28"/>
      <c r="GL170" s="28"/>
      <c r="GM170" s="28"/>
      <c r="GN170" s="28"/>
      <c r="GO170" s="28"/>
      <c r="GP170" s="28"/>
      <c r="GQ170" s="28"/>
      <c r="GR170" s="2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28"/>
      <c r="HV170" s="28"/>
      <c r="HW170" s="28"/>
      <c r="HX170" s="28"/>
      <c r="HY170" s="28"/>
      <c r="HZ170" s="28"/>
      <c r="IA170" s="28"/>
      <c r="IB170" s="28"/>
      <c r="IC170" s="28"/>
      <c r="ID170" s="28"/>
      <c r="IE170" s="28"/>
      <c r="IF170" s="28"/>
      <c r="IG170" s="28"/>
      <c r="IH170" s="28"/>
      <c r="II170" s="28"/>
      <c r="IJ170" s="28"/>
      <c r="IK170" s="28"/>
      <c r="IL170" s="28"/>
      <c r="IM170" s="28"/>
      <c r="IN170" s="28"/>
    </row>
    <row r="171" spans="9:248" x14ac:dyDescent="0.35">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c r="IE171" s="28"/>
      <c r="IF171" s="28"/>
      <c r="IG171" s="28"/>
      <c r="IH171" s="28"/>
      <c r="II171" s="28"/>
      <c r="IJ171" s="28"/>
      <c r="IK171" s="28"/>
      <c r="IL171" s="28"/>
      <c r="IM171" s="28"/>
      <c r="IN171" s="28"/>
    </row>
    <row r="172" spans="9:248" x14ac:dyDescent="0.35">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row>
    <row r="173" spans="9:248" x14ac:dyDescent="0.35">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row>
    <row r="174" spans="9:248" x14ac:dyDescent="0.35">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c r="IN174" s="28"/>
    </row>
    <row r="175" spans="9:248" x14ac:dyDescent="0.35">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c r="IN175" s="28"/>
    </row>
    <row r="176" spans="9:248" x14ac:dyDescent="0.35">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row>
    <row r="177" spans="9:248" x14ac:dyDescent="0.35">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c r="IN177" s="28"/>
    </row>
    <row r="178" spans="9:248" x14ac:dyDescent="0.35">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28"/>
      <c r="GC178" s="28"/>
      <c r="GD178" s="28"/>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c r="HG178" s="28"/>
      <c r="HH178" s="28"/>
      <c r="HI178" s="28"/>
      <c r="HJ178" s="28"/>
      <c r="HK178" s="28"/>
      <c r="HL178" s="28"/>
      <c r="HM178" s="28"/>
      <c r="HN178" s="28"/>
      <c r="HO178" s="28"/>
      <c r="HP178" s="28"/>
      <c r="HQ178" s="28"/>
      <c r="HR178" s="28"/>
      <c r="HS178" s="28"/>
      <c r="HT178" s="28"/>
      <c r="HU178" s="28"/>
      <c r="HV178" s="28"/>
      <c r="HW178" s="28"/>
      <c r="HX178" s="28"/>
      <c r="HY178" s="28"/>
      <c r="HZ178" s="28"/>
      <c r="IA178" s="28"/>
      <c r="IB178" s="28"/>
      <c r="IC178" s="28"/>
      <c r="ID178" s="28"/>
      <c r="IE178" s="28"/>
      <c r="IF178" s="28"/>
      <c r="IG178" s="28"/>
      <c r="IH178" s="28"/>
      <c r="II178" s="28"/>
      <c r="IJ178" s="28"/>
      <c r="IK178" s="28"/>
      <c r="IL178" s="28"/>
      <c r="IM178" s="28"/>
      <c r="IN178" s="28"/>
    </row>
    <row r="179" spans="9:248" x14ac:dyDescent="0.35">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8"/>
      <c r="HZ179" s="28"/>
      <c r="IA179" s="28"/>
      <c r="IB179" s="28"/>
      <c r="IC179" s="28"/>
      <c r="ID179" s="28"/>
      <c r="IE179" s="28"/>
      <c r="IF179" s="28"/>
      <c r="IG179" s="28"/>
      <c r="IH179" s="28"/>
      <c r="II179" s="28"/>
      <c r="IJ179" s="28"/>
      <c r="IK179" s="28"/>
      <c r="IL179" s="28"/>
      <c r="IM179" s="28"/>
      <c r="IN179" s="28"/>
    </row>
    <row r="180" spans="9:248" x14ac:dyDescent="0.35">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28"/>
      <c r="GC180" s="28"/>
      <c r="GD180" s="28"/>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c r="HG180" s="28"/>
      <c r="HH180" s="28"/>
      <c r="HI180" s="28"/>
      <c r="HJ180" s="28"/>
      <c r="HK180" s="28"/>
      <c r="HL180" s="28"/>
      <c r="HM180" s="28"/>
      <c r="HN180" s="28"/>
      <c r="HO180" s="28"/>
      <c r="HP180" s="28"/>
      <c r="HQ180" s="28"/>
      <c r="HR180" s="28"/>
      <c r="HS180" s="28"/>
      <c r="HT180" s="28"/>
      <c r="HU180" s="28"/>
      <c r="HV180" s="28"/>
      <c r="HW180" s="28"/>
      <c r="HX180" s="28"/>
      <c r="HY180" s="28"/>
      <c r="HZ180" s="28"/>
      <c r="IA180" s="28"/>
      <c r="IB180" s="28"/>
      <c r="IC180" s="28"/>
      <c r="ID180" s="28"/>
      <c r="IE180" s="28"/>
      <c r="IF180" s="28"/>
      <c r="IG180" s="28"/>
      <c r="IH180" s="28"/>
      <c r="II180" s="28"/>
      <c r="IJ180" s="28"/>
      <c r="IK180" s="28"/>
      <c r="IL180" s="28"/>
      <c r="IM180" s="28"/>
      <c r="IN180" s="28"/>
    </row>
    <row r="181" spans="9:248" x14ac:dyDescent="0.35">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c r="FJ181" s="28"/>
      <c r="FK181" s="28"/>
      <c r="FL181" s="28"/>
      <c r="FM181" s="28"/>
      <c r="FN181" s="28"/>
      <c r="FO181" s="28"/>
      <c r="FP181" s="28"/>
      <c r="FQ181" s="28"/>
      <c r="FR181" s="28"/>
      <c r="FS181" s="28"/>
      <c r="FT181" s="28"/>
      <c r="FU181" s="28"/>
      <c r="FV181" s="28"/>
      <c r="FW181" s="28"/>
      <c r="FX181" s="28"/>
      <c r="FY181" s="28"/>
      <c r="FZ181" s="28"/>
      <c r="GA181" s="28"/>
      <c r="GB181" s="28"/>
      <c r="GC181" s="28"/>
      <c r="GD181" s="28"/>
      <c r="GE181" s="28"/>
      <c r="GF181" s="28"/>
      <c r="GG181" s="28"/>
      <c r="GH181" s="28"/>
      <c r="GI181" s="28"/>
      <c r="GJ181" s="28"/>
      <c r="GK181" s="28"/>
      <c r="GL181" s="28"/>
      <c r="GM181" s="28"/>
      <c r="GN181" s="28"/>
      <c r="GO181" s="28"/>
      <c r="GP181" s="28"/>
      <c r="GQ181" s="28"/>
      <c r="GR181" s="28"/>
      <c r="GS181" s="28"/>
      <c r="GT181" s="28"/>
      <c r="GU181" s="28"/>
      <c r="GV181" s="28"/>
      <c r="GW181" s="28"/>
      <c r="GX181" s="28"/>
      <c r="GY181" s="28"/>
      <c r="GZ181" s="28"/>
      <c r="HA181" s="28"/>
      <c r="HB181" s="28"/>
      <c r="HC181" s="28"/>
      <c r="HD181" s="28"/>
      <c r="HE181" s="28"/>
      <c r="HF181" s="28"/>
      <c r="HG181" s="28"/>
      <c r="HH181" s="28"/>
      <c r="HI181" s="28"/>
      <c r="HJ181" s="28"/>
      <c r="HK181" s="28"/>
      <c r="HL181" s="28"/>
      <c r="HM181" s="28"/>
      <c r="HN181" s="28"/>
      <c r="HO181" s="28"/>
      <c r="HP181" s="28"/>
      <c r="HQ181" s="28"/>
      <c r="HR181" s="28"/>
      <c r="HS181" s="28"/>
      <c r="HT181" s="28"/>
      <c r="HU181" s="28"/>
      <c r="HV181" s="28"/>
      <c r="HW181" s="28"/>
      <c r="HX181" s="28"/>
      <c r="HY181" s="28"/>
      <c r="HZ181" s="28"/>
      <c r="IA181" s="28"/>
      <c r="IB181" s="28"/>
      <c r="IC181" s="28"/>
      <c r="ID181" s="28"/>
      <c r="IE181" s="28"/>
      <c r="IF181" s="28"/>
      <c r="IG181" s="28"/>
      <c r="IH181" s="28"/>
      <c r="II181" s="28"/>
      <c r="IJ181" s="28"/>
      <c r="IK181" s="28"/>
      <c r="IL181" s="28"/>
      <c r="IM181" s="28"/>
      <c r="IN181" s="28"/>
    </row>
    <row r="182" spans="9:248" x14ac:dyDescent="0.35">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8"/>
      <c r="FV182" s="28"/>
      <c r="FW182" s="28"/>
      <c r="FX182" s="28"/>
      <c r="FY182" s="28"/>
      <c r="FZ182" s="28"/>
      <c r="GA182" s="28"/>
      <c r="GB182" s="28"/>
      <c r="GC182" s="28"/>
      <c r="GD182" s="28"/>
      <c r="GE182" s="28"/>
      <c r="GF182" s="28"/>
      <c r="GG182" s="28"/>
      <c r="GH182" s="28"/>
      <c r="GI182" s="28"/>
      <c r="GJ182" s="28"/>
      <c r="GK182" s="28"/>
      <c r="GL182" s="28"/>
      <c r="GM182" s="28"/>
      <c r="GN182" s="28"/>
      <c r="GO182" s="28"/>
      <c r="GP182" s="28"/>
      <c r="GQ182" s="28"/>
      <c r="GR182" s="28"/>
      <c r="GS182" s="28"/>
      <c r="GT182" s="28"/>
      <c r="GU182" s="28"/>
      <c r="GV182" s="28"/>
      <c r="GW182" s="28"/>
      <c r="GX182" s="28"/>
      <c r="GY182" s="28"/>
      <c r="GZ182" s="28"/>
      <c r="HA182" s="28"/>
      <c r="HB182" s="28"/>
      <c r="HC182" s="28"/>
      <c r="HD182" s="28"/>
      <c r="HE182" s="28"/>
      <c r="HF182" s="28"/>
      <c r="HG182" s="28"/>
      <c r="HH182" s="28"/>
      <c r="HI182" s="28"/>
      <c r="HJ182" s="28"/>
      <c r="HK182" s="28"/>
      <c r="HL182" s="28"/>
      <c r="HM182" s="28"/>
      <c r="HN182" s="28"/>
      <c r="HO182" s="28"/>
      <c r="HP182" s="28"/>
      <c r="HQ182" s="28"/>
      <c r="HR182" s="28"/>
      <c r="HS182" s="28"/>
      <c r="HT182" s="28"/>
      <c r="HU182" s="28"/>
      <c r="HV182" s="28"/>
      <c r="HW182" s="28"/>
      <c r="HX182" s="28"/>
      <c r="HY182" s="28"/>
      <c r="HZ182" s="28"/>
      <c r="IA182" s="28"/>
      <c r="IB182" s="28"/>
      <c r="IC182" s="28"/>
      <c r="ID182" s="28"/>
      <c r="IE182" s="28"/>
      <c r="IF182" s="28"/>
      <c r="IG182" s="28"/>
      <c r="IH182" s="28"/>
      <c r="II182" s="28"/>
      <c r="IJ182" s="28"/>
      <c r="IK182" s="28"/>
      <c r="IL182" s="28"/>
      <c r="IM182" s="28"/>
      <c r="IN182" s="28"/>
    </row>
    <row r="183" spans="9:248" x14ac:dyDescent="0.35">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28"/>
      <c r="GC183" s="28"/>
      <c r="GD183" s="28"/>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c r="HG183" s="28"/>
      <c r="HH183" s="28"/>
      <c r="HI183" s="28"/>
      <c r="HJ183" s="28"/>
      <c r="HK183" s="28"/>
      <c r="HL183" s="28"/>
      <c r="HM183" s="28"/>
      <c r="HN183" s="28"/>
      <c r="HO183" s="28"/>
      <c r="HP183" s="28"/>
      <c r="HQ183" s="28"/>
      <c r="HR183" s="28"/>
      <c r="HS183" s="28"/>
      <c r="HT183" s="28"/>
      <c r="HU183" s="28"/>
      <c r="HV183" s="28"/>
      <c r="HW183" s="28"/>
      <c r="HX183" s="28"/>
      <c r="HY183" s="28"/>
      <c r="HZ183" s="28"/>
      <c r="IA183" s="28"/>
      <c r="IB183" s="28"/>
      <c r="IC183" s="28"/>
      <c r="ID183" s="28"/>
      <c r="IE183" s="28"/>
      <c r="IF183" s="28"/>
      <c r="IG183" s="28"/>
      <c r="IH183" s="28"/>
      <c r="II183" s="28"/>
      <c r="IJ183" s="28"/>
      <c r="IK183" s="28"/>
      <c r="IL183" s="28"/>
      <c r="IM183" s="28"/>
      <c r="IN183" s="28"/>
    </row>
    <row r="184" spans="9:248" x14ac:dyDescent="0.35">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c r="ID184" s="28"/>
      <c r="IE184" s="28"/>
      <c r="IF184" s="28"/>
      <c r="IG184" s="28"/>
      <c r="IH184" s="28"/>
      <c r="II184" s="28"/>
      <c r="IJ184" s="28"/>
      <c r="IK184" s="28"/>
      <c r="IL184" s="28"/>
      <c r="IM184" s="28"/>
      <c r="IN184" s="28"/>
    </row>
    <row r="185" spans="9:248" x14ac:dyDescent="0.35">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c r="ID185" s="28"/>
      <c r="IE185" s="28"/>
      <c r="IF185" s="28"/>
      <c r="IG185" s="28"/>
      <c r="IH185" s="28"/>
      <c r="II185" s="28"/>
      <c r="IJ185" s="28"/>
      <c r="IK185" s="28"/>
      <c r="IL185" s="28"/>
      <c r="IM185" s="28"/>
      <c r="IN185" s="28"/>
    </row>
    <row r="186" spans="9:248" x14ac:dyDescent="0.35">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c r="HU186" s="28"/>
      <c r="HV186" s="28"/>
      <c r="HW186" s="28"/>
      <c r="HX186" s="28"/>
      <c r="HY186" s="28"/>
      <c r="HZ186" s="28"/>
      <c r="IA186" s="28"/>
      <c r="IB186" s="28"/>
      <c r="IC186" s="28"/>
      <c r="ID186" s="28"/>
      <c r="IE186" s="28"/>
      <c r="IF186" s="28"/>
      <c r="IG186" s="28"/>
      <c r="IH186" s="28"/>
      <c r="II186" s="28"/>
      <c r="IJ186" s="28"/>
      <c r="IK186" s="28"/>
      <c r="IL186" s="28"/>
      <c r="IM186" s="28"/>
      <c r="IN186" s="28"/>
    </row>
    <row r="187" spans="9:248" x14ac:dyDescent="0.35">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28"/>
      <c r="GC187" s="28"/>
      <c r="GD187" s="28"/>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c r="HG187" s="28"/>
      <c r="HH187" s="28"/>
      <c r="HI187" s="28"/>
      <c r="HJ187" s="28"/>
      <c r="HK187" s="28"/>
      <c r="HL187" s="28"/>
      <c r="HM187" s="28"/>
      <c r="HN187" s="28"/>
      <c r="HO187" s="28"/>
      <c r="HP187" s="28"/>
      <c r="HQ187" s="28"/>
      <c r="HR187" s="28"/>
      <c r="HS187" s="28"/>
      <c r="HT187" s="28"/>
      <c r="HU187" s="28"/>
      <c r="HV187" s="28"/>
      <c r="HW187" s="28"/>
      <c r="HX187" s="28"/>
      <c r="HY187" s="28"/>
      <c r="HZ187" s="28"/>
      <c r="IA187" s="28"/>
      <c r="IB187" s="28"/>
      <c r="IC187" s="28"/>
      <c r="ID187" s="28"/>
      <c r="IE187" s="28"/>
      <c r="IF187" s="28"/>
      <c r="IG187" s="28"/>
      <c r="IH187" s="28"/>
      <c r="II187" s="28"/>
      <c r="IJ187" s="28"/>
      <c r="IK187" s="28"/>
      <c r="IL187" s="28"/>
      <c r="IM187" s="28"/>
      <c r="IN187" s="28"/>
    </row>
    <row r="188" spans="9:248" x14ac:dyDescent="0.35">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c r="FJ188" s="28"/>
      <c r="FK188" s="28"/>
      <c r="FL188" s="28"/>
      <c r="FM188" s="28"/>
      <c r="FN188" s="28"/>
      <c r="FO188" s="28"/>
      <c r="FP188" s="28"/>
      <c r="FQ188" s="28"/>
      <c r="FR188" s="28"/>
      <c r="FS188" s="28"/>
      <c r="FT188" s="28"/>
      <c r="FU188" s="28"/>
      <c r="FV188" s="28"/>
      <c r="FW188" s="28"/>
      <c r="FX188" s="28"/>
      <c r="FY188" s="28"/>
      <c r="FZ188" s="28"/>
      <c r="GA188" s="28"/>
      <c r="GB188" s="28"/>
      <c r="GC188" s="28"/>
      <c r="GD188" s="28"/>
      <c r="GE188" s="28"/>
      <c r="GF188" s="28"/>
      <c r="GG188" s="28"/>
      <c r="GH188" s="28"/>
      <c r="GI188" s="28"/>
      <c r="GJ188" s="28"/>
      <c r="GK188" s="28"/>
      <c r="GL188" s="28"/>
      <c r="GM188" s="28"/>
      <c r="GN188" s="28"/>
      <c r="GO188" s="28"/>
      <c r="GP188" s="28"/>
      <c r="GQ188" s="28"/>
      <c r="GR188" s="28"/>
      <c r="GS188" s="28"/>
      <c r="GT188" s="28"/>
      <c r="GU188" s="28"/>
      <c r="GV188" s="28"/>
      <c r="GW188" s="28"/>
      <c r="GX188" s="28"/>
      <c r="GY188" s="28"/>
      <c r="GZ188" s="28"/>
      <c r="HA188" s="28"/>
      <c r="HB188" s="28"/>
      <c r="HC188" s="28"/>
      <c r="HD188" s="28"/>
      <c r="HE188" s="28"/>
      <c r="HF188" s="28"/>
      <c r="HG188" s="28"/>
      <c r="HH188" s="28"/>
      <c r="HI188" s="28"/>
      <c r="HJ188" s="28"/>
      <c r="HK188" s="28"/>
      <c r="HL188" s="28"/>
      <c r="HM188" s="28"/>
      <c r="HN188" s="28"/>
      <c r="HO188" s="28"/>
      <c r="HP188" s="28"/>
      <c r="HQ188" s="28"/>
      <c r="HR188" s="28"/>
      <c r="HS188" s="28"/>
      <c r="HT188" s="28"/>
      <c r="HU188" s="28"/>
      <c r="HV188" s="28"/>
      <c r="HW188" s="28"/>
      <c r="HX188" s="28"/>
      <c r="HY188" s="28"/>
      <c r="HZ188" s="28"/>
      <c r="IA188" s="28"/>
      <c r="IB188" s="28"/>
      <c r="IC188" s="28"/>
      <c r="ID188" s="28"/>
      <c r="IE188" s="28"/>
      <c r="IF188" s="28"/>
      <c r="IG188" s="28"/>
      <c r="IH188" s="28"/>
      <c r="II188" s="28"/>
      <c r="IJ188" s="28"/>
      <c r="IK188" s="28"/>
      <c r="IL188" s="28"/>
      <c r="IM188" s="28"/>
      <c r="IN188" s="28"/>
    </row>
    <row r="189" spans="9:248" x14ac:dyDescent="0.35">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c r="FJ189" s="28"/>
      <c r="FK189" s="28"/>
      <c r="FL189" s="28"/>
      <c r="FM189" s="28"/>
      <c r="FN189" s="28"/>
      <c r="FO189" s="28"/>
      <c r="FP189" s="28"/>
      <c r="FQ189" s="28"/>
      <c r="FR189" s="28"/>
      <c r="FS189" s="28"/>
      <c r="FT189" s="28"/>
      <c r="FU189" s="28"/>
      <c r="FV189" s="28"/>
      <c r="FW189" s="28"/>
      <c r="FX189" s="28"/>
      <c r="FY189" s="28"/>
      <c r="FZ189" s="28"/>
      <c r="GA189" s="28"/>
      <c r="GB189" s="28"/>
      <c r="GC189" s="28"/>
      <c r="GD189" s="28"/>
      <c r="GE189" s="28"/>
      <c r="GF189" s="28"/>
      <c r="GG189" s="28"/>
      <c r="GH189" s="28"/>
      <c r="GI189" s="28"/>
      <c r="GJ189" s="28"/>
      <c r="GK189" s="28"/>
      <c r="GL189" s="28"/>
      <c r="GM189" s="28"/>
      <c r="GN189" s="28"/>
      <c r="GO189" s="28"/>
      <c r="GP189" s="28"/>
      <c r="GQ189" s="28"/>
      <c r="GR189" s="28"/>
      <c r="GS189" s="28"/>
      <c r="GT189" s="28"/>
      <c r="GU189" s="28"/>
      <c r="GV189" s="28"/>
      <c r="GW189" s="28"/>
      <c r="GX189" s="28"/>
      <c r="GY189" s="28"/>
      <c r="GZ189" s="28"/>
      <c r="HA189" s="28"/>
      <c r="HB189" s="28"/>
      <c r="HC189" s="28"/>
      <c r="HD189" s="28"/>
      <c r="HE189" s="28"/>
      <c r="HF189" s="28"/>
      <c r="HG189" s="28"/>
      <c r="HH189" s="28"/>
      <c r="HI189" s="28"/>
      <c r="HJ189" s="28"/>
      <c r="HK189" s="28"/>
      <c r="HL189" s="28"/>
      <c r="HM189" s="28"/>
      <c r="HN189" s="28"/>
      <c r="HO189" s="28"/>
      <c r="HP189" s="28"/>
      <c r="HQ189" s="28"/>
      <c r="HR189" s="28"/>
      <c r="HS189" s="28"/>
      <c r="HT189" s="28"/>
      <c r="HU189" s="28"/>
      <c r="HV189" s="28"/>
      <c r="HW189" s="28"/>
      <c r="HX189" s="28"/>
      <c r="HY189" s="28"/>
      <c r="HZ189" s="28"/>
      <c r="IA189" s="28"/>
      <c r="IB189" s="28"/>
      <c r="IC189" s="28"/>
      <c r="ID189" s="28"/>
      <c r="IE189" s="28"/>
      <c r="IF189" s="28"/>
      <c r="IG189" s="28"/>
      <c r="IH189" s="28"/>
      <c r="II189" s="28"/>
      <c r="IJ189" s="28"/>
      <c r="IK189" s="28"/>
      <c r="IL189" s="28"/>
      <c r="IM189" s="28"/>
      <c r="IN189" s="28"/>
    </row>
    <row r="190" spans="9:248" x14ac:dyDescent="0.35">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c r="FJ190" s="28"/>
      <c r="FK190" s="28"/>
      <c r="FL190" s="28"/>
      <c r="FM190" s="28"/>
      <c r="FN190" s="28"/>
      <c r="FO190" s="28"/>
      <c r="FP190" s="28"/>
      <c r="FQ190" s="28"/>
      <c r="FR190" s="28"/>
      <c r="FS190" s="28"/>
      <c r="FT190" s="28"/>
      <c r="FU190" s="28"/>
      <c r="FV190" s="28"/>
      <c r="FW190" s="28"/>
      <c r="FX190" s="28"/>
      <c r="FY190" s="28"/>
      <c r="FZ190" s="28"/>
      <c r="GA190" s="28"/>
      <c r="GB190" s="28"/>
      <c r="GC190" s="28"/>
      <c r="GD190" s="28"/>
      <c r="GE190" s="28"/>
      <c r="GF190" s="28"/>
      <c r="GG190" s="28"/>
      <c r="GH190" s="28"/>
      <c r="GI190" s="28"/>
      <c r="GJ190" s="28"/>
      <c r="GK190" s="28"/>
      <c r="GL190" s="28"/>
      <c r="GM190" s="28"/>
      <c r="GN190" s="28"/>
      <c r="GO190" s="28"/>
      <c r="GP190" s="28"/>
      <c r="GQ190" s="28"/>
      <c r="GR190" s="28"/>
      <c r="GS190" s="28"/>
      <c r="GT190" s="28"/>
      <c r="GU190" s="28"/>
      <c r="GV190" s="28"/>
      <c r="GW190" s="28"/>
      <c r="GX190" s="28"/>
      <c r="GY190" s="28"/>
      <c r="GZ190" s="28"/>
      <c r="HA190" s="28"/>
      <c r="HB190" s="28"/>
      <c r="HC190" s="28"/>
      <c r="HD190" s="28"/>
      <c r="HE190" s="28"/>
      <c r="HF190" s="28"/>
      <c r="HG190" s="28"/>
      <c r="HH190" s="28"/>
      <c r="HI190" s="28"/>
      <c r="HJ190" s="28"/>
      <c r="HK190" s="28"/>
      <c r="HL190" s="28"/>
      <c r="HM190" s="28"/>
      <c r="HN190" s="28"/>
      <c r="HO190" s="28"/>
      <c r="HP190" s="28"/>
      <c r="HQ190" s="28"/>
      <c r="HR190" s="28"/>
      <c r="HS190" s="28"/>
      <c r="HT190" s="28"/>
      <c r="HU190" s="28"/>
      <c r="HV190" s="28"/>
      <c r="HW190" s="28"/>
      <c r="HX190" s="28"/>
      <c r="HY190" s="28"/>
      <c r="HZ190" s="28"/>
      <c r="IA190" s="28"/>
      <c r="IB190" s="28"/>
      <c r="IC190" s="28"/>
      <c r="ID190" s="28"/>
      <c r="IE190" s="28"/>
      <c r="IF190" s="28"/>
      <c r="IG190" s="28"/>
      <c r="IH190" s="28"/>
      <c r="II190" s="28"/>
      <c r="IJ190" s="28"/>
      <c r="IK190" s="28"/>
      <c r="IL190" s="28"/>
      <c r="IM190" s="28"/>
      <c r="IN190" s="28"/>
    </row>
    <row r="191" spans="9:248" x14ac:dyDescent="0.35">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c r="FI191" s="28"/>
      <c r="FJ191" s="28"/>
      <c r="FK191" s="28"/>
      <c r="FL191" s="28"/>
      <c r="FM191" s="28"/>
      <c r="FN191" s="28"/>
      <c r="FO191" s="28"/>
      <c r="FP191" s="28"/>
      <c r="FQ191" s="28"/>
      <c r="FR191" s="28"/>
      <c r="FS191" s="28"/>
      <c r="FT191" s="28"/>
      <c r="FU191" s="28"/>
      <c r="FV191" s="28"/>
      <c r="FW191" s="28"/>
      <c r="FX191" s="28"/>
      <c r="FY191" s="28"/>
      <c r="FZ191" s="28"/>
      <c r="GA191" s="28"/>
      <c r="GB191" s="28"/>
      <c r="GC191" s="28"/>
      <c r="GD191" s="28"/>
      <c r="GE191" s="28"/>
      <c r="GF191" s="28"/>
      <c r="GG191" s="28"/>
      <c r="GH191" s="28"/>
      <c r="GI191" s="28"/>
      <c r="GJ191" s="28"/>
      <c r="GK191" s="28"/>
      <c r="GL191" s="28"/>
      <c r="GM191" s="28"/>
      <c r="GN191" s="28"/>
      <c r="GO191" s="28"/>
      <c r="GP191" s="28"/>
      <c r="GQ191" s="28"/>
      <c r="GR191" s="28"/>
      <c r="GS191" s="28"/>
      <c r="GT191" s="28"/>
      <c r="GU191" s="28"/>
      <c r="GV191" s="28"/>
      <c r="GW191" s="28"/>
      <c r="GX191" s="28"/>
      <c r="GY191" s="28"/>
      <c r="GZ191" s="28"/>
      <c r="HA191" s="28"/>
      <c r="HB191" s="28"/>
      <c r="HC191" s="28"/>
      <c r="HD191" s="28"/>
      <c r="HE191" s="28"/>
      <c r="HF191" s="28"/>
      <c r="HG191" s="28"/>
      <c r="HH191" s="28"/>
      <c r="HI191" s="28"/>
      <c r="HJ191" s="28"/>
      <c r="HK191" s="28"/>
      <c r="HL191" s="28"/>
      <c r="HM191" s="28"/>
      <c r="HN191" s="28"/>
      <c r="HO191" s="28"/>
      <c r="HP191" s="28"/>
      <c r="HQ191" s="28"/>
      <c r="HR191" s="28"/>
      <c r="HS191" s="28"/>
      <c r="HT191" s="28"/>
      <c r="HU191" s="28"/>
      <c r="HV191" s="28"/>
      <c r="HW191" s="28"/>
      <c r="HX191" s="28"/>
      <c r="HY191" s="28"/>
      <c r="HZ191" s="28"/>
      <c r="IA191" s="28"/>
      <c r="IB191" s="28"/>
      <c r="IC191" s="28"/>
      <c r="ID191" s="28"/>
      <c r="IE191" s="28"/>
      <c r="IF191" s="28"/>
      <c r="IG191" s="28"/>
      <c r="IH191" s="28"/>
      <c r="II191" s="28"/>
      <c r="IJ191" s="28"/>
      <c r="IK191" s="28"/>
      <c r="IL191" s="28"/>
      <c r="IM191" s="28"/>
      <c r="IN191" s="28"/>
    </row>
    <row r="192" spans="9:248" x14ac:dyDescent="0.35">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c r="FI192" s="28"/>
      <c r="FJ192" s="28"/>
      <c r="FK192" s="28"/>
      <c r="FL192" s="28"/>
      <c r="FM192" s="28"/>
      <c r="FN192" s="28"/>
      <c r="FO192" s="28"/>
      <c r="FP192" s="28"/>
      <c r="FQ192" s="28"/>
      <c r="FR192" s="28"/>
      <c r="FS192" s="28"/>
      <c r="FT192" s="28"/>
      <c r="FU192" s="28"/>
      <c r="FV192" s="28"/>
      <c r="FW192" s="28"/>
      <c r="FX192" s="28"/>
      <c r="FY192" s="28"/>
      <c r="FZ192" s="28"/>
      <c r="GA192" s="28"/>
      <c r="GB192" s="28"/>
      <c r="GC192" s="28"/>
      <c r="GD192" s="28"/>
      <c r="GE192" s="28"/>
      <c r="GF192" s="28"/>
      <c r="GG192" s="28"/>
      <c r="GH192" s="28"/>
      <c r="GI192" s="28"/>
      <c r="GJ192" s="28"/>
      <c r="GK192" s="28"/>
      <c r="GL192" s="28"/>
      <c r="GM192" s="28"/>
      <c r="GN192" s="28"/>
      <c r="GO192" s="28"/>
      <c r="GP192" s="28"/>
      <c r="GQ192" s="28"/>
      <c r="GR192" s="28"/>
      <c r="GS192" s="28"/>
      <c r="GT192" s="28"/>
      <c r="GU192" s="28"/>
      <c r="GV192" s="28"/>
      <c r="GW192" s="28"/>
      <c r="GX192" s="28"/>
      <c r="GY192" s="28"/>
      <c r="GZ192" s="28"/>
      <c r="HA192" s="28"/>
      <c r="HB192" s="28"/>
      <c r="HC192" s="28"/>
      <c r="HD192" s="28"/>
      <c r="HE192" s="28"/>
      <c r="HF192" s="28"/>
      <c r="HG192" s="28"/>
      <c r="HH192" s="28"/>
      <c r="HI192" s="28"/>
      <c r="HJ192" s="28"/>
      <c r="HK192" s="28"/>
      <c r="HL192" s="28"/>
      <c r="HM192" s="28"/>
      <c r="HN192" s="28"/>
      <c r="HO192" s="28"/>
      <c r="HP192" s="28"/>
      <c r="HQ192" s="28"/>
      <c r="HR192" s="28"/>
      <c r="HS192" s="28"/>
      <c r="HT192" s="28"/>
      <c r="HU192" s="28"/>
      <c r="HV192" s="28"/>
      <c r="HW192" s="28"/>
      <c r="HX192" s="28"/>
      <c r="HY192" s="28"/>
      <c r="HZ192" s="28"/>
      <c r="IA192" s="28"/>
      <c r="IB192" s="28"/>
      <c r="IC192" s="28"/>
      <c r="ID192" s="28"/>
      <c r="IE192" s="28"/>
      <c r="IF192" s="28"/>
      <c r="IG192" s="28"/>
      <c r="IH192" s="28"/>
      <c r="II192" s="28"/>
      <c r="IJ192" s="28"/>
      <c r="IK192" s="28"/>
      <c r="IL192" s="28"/>
      <c r="IM192" s="28"/>
      <c r="IN192" s="28"/>
    </row>
    <row r="193" spans="9:248" x14ac:dyDescent="0.35">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8"/>
      <c r="FL193" s="28"/>
      <c r="FM193" s="28"/>
      <c r="FN193" s="28"/>
      <c r="FO193" s="28"/>
      <c r="FP193" s="28"/>
      <c r="FQ193" s="28"/>
      <c r="FR193" s="28"/>
      <c r="FS193" s="28"/>
      <c r="FT193" s="28"/>
      <c r="FU193" s="28"/>
      <c r="FV193" s="28"/>
      <c r="FW193" s="28"/>
      <c r="FX193" s="28"/>
      <c r="FY193" s="28"/>
      <c r="FZ193" s="28"/>
      <c r="GA193" s="28"/>
      <c r="GB193" s="28"/>
      <c r="GC193" s="28"/>
      <c r="GD193" s="28"/>
      <c r="GE193" s="28"/>
      <c r="GF193" s="28"/>
      <c r="GG193" s="28"/>
      <c r="GH193" s="28"/>
      <c r="GI193" s="28"/>
      <c r="GJ193" s="28"/>
      <c r="GK193" s="28"/>
      <c r="GL193" s="28"/>
      <c r="GM193" s="28"/>
      <c r="GN193" s="28"/>
      <c r="GO193" s="28"/>
      <c r="GP193" s="28"/>
      <c r="GQ193" s="28"/>
      <c r="GR193" s="28"/>
      <c r="GS193" s="28"/>
      <c r="GT193" s="28"/>
      <c r="GU193" s="28"/>
      <c r="GV193" s="28"/>
      <c r="GW193" s="28"/>
      <c r="GX193" s="28"/>
      <c r="GY193" s="28"/>
      <c r="GZ193" s="28"/>
      <c r="HA193" s="28"/>
      <c r="HB193" s="28"/>
      <c r="HC193" s="28"/>
      <c r="HD193" s="28"/>
      <c r="HE193" s="28"/>
      <c r="HF193" s="28"/>
      <c r="HG193" s="28"/>
      <c r="HH193" s="28"/>
      <c r="HI193" s="28"/>
      <c r="HJ193" s="28"/>
      <c r="HK193" s="28"/>
      <c r="HL193" s="28"/>
      <c r="HM193" s="28"/>
      <c r="HN193" s="28"/>
      <c r="HO193" s="28"/>
      <c r="HP193" s="28"/>
      <c r="HQ193" s="28"/>
      <c r="HR193" s="28"/>
      <c r="HS193" s="28"/>
      <c r="HT193" s="28"/>
      <c r="HU193" s="28"/>
      <c r="HV193" s="28"/>
      <c r="HW193" s="28"/>
      <c r="HX193" s="28"/>
      <c r="HY193" s="28"/>
      <c r="HZ193" s="28"/>
      <c r="IA193" s="28"/>
      <c r="IB193" s="28"/>
      <c r="IC193" s="28"/>
      <c r="ID193" s="28"/>
      <c r="IE193" s="28"/>
      <c r="IF193" s="28"/>
      <c r="IG193" s="28"/>
      <c r="IH193" s="28"/>
      <c r="II193" s="28"/>
      <c r="IJ193" s="28"/>
      <c r="IK193" s="28"/>
      <c r="IL193" s="28"/>
      <c r="IM193" s="28"/>
      <c r="IN193" s="28"/>
    </row>
    <row r="194" spans="9:248" x14ac:dyDescent="0.35">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28"/>
      <c r="FM194" s="28"/>
      <c r="FN194" s="28"/>
      <c r="FO194" s="28"/>
      <c r="FP194" s="28"/>
      <c r="FQ194" s="28"/>
      <c r="FR194" s="28"/>
      <c r="FS194" s="28"/>
      <c r="FT194" s="28"/>
      <c r="FU194" s="28"/>
      <c r="FV194" s="28"/>
      <c r="FW194" s="28"/>
      <c r="FX194" s="28"/>
      <c r="FY194" s="28"/>
      <c r="FZ194" s="28"/>
      <c r="GA194" s="28"/>
      <c r="GB194" s="28"/>
      <c r="GC194" s="28"/>
      <c r="GD194" s="28"/>
      <c r="GE194" s="28"/>
      <c r="GF194" s="28"/>
      <c r="GG194" s="28"/>
      <c r="GH194" s="28"/>
      <c r="GI194" s="28"/>
      <c r="GJ194" s="28"/>
      <c r="GK194" s="28"/>
      <c r="GL194" s="28"/>
      <c r="GM194" s="28"/>
      <c r="GN194" s="28"/>
      <c r="GO194" s="28"/>
      <c r="GP194" s="28"/>
      <c r="GQ194" s="28"/>
      <c r="GR194" s="28"/>
      <c r="GS194" s="28"/>
      <c r="GT194" s="28"/>
      <c r="GU194" s="28"/>
      <c r="GV194" s="28"/>
      <c r="GW194" s="28"/>
      <c r="GX194" s="28"/>
      <c r="GY194" s="28"/>
      <c r="GZ194" s="28"/>
      <c r="HA194" s="28"/>
      <c r="HB194" s="28"/>
      <c r="HC194" s="28"/>
      <c r="HD194" s="28"/>
      <c r="HE194" s="28"/>
      <c r="HF194" s="28"/>
      <c r="HG194" s="28"/>
      <c r="HH194" s="28"/>
      <c r="HI194" s="28"/>
      <c r="HJ194" s="28"/>
      <c r="HK194" s="28"/>
      <c r="HL194" s="28"/>
      <c r="HM194" s="28"/>
      <c r="HN194" s="28"/>
      <c r="HO194" s="28"/>
      <c r="HP194" s="28"/>
      <c r="HQ194" s="28"/>
      <c r="HR194" s="28"/>
      <c r="HS194" s="28"/>
      <c r="HT194" s="28"/>
      <c r="HU194" s="28"/>
      <c r="HV194" s="28"/>
      <c r="HW194" s="28"/>
      <c r="HX194" s="28"/>
      <c r="HY194" s="28"/>
      <c r="HZ194" s="28"/>
      <c r="IA194" s="28"/>
      <c r="IB194" s="28"/>
      <c r="IC194" s="28"/>
      <c r="ID194" s="28"/>
      <c r="IE194" s="28"/>
      <c r="IF194" s="28"/>
      <c r="IG194" s="28"/>
      <c r="IH194" s="28"/>
      <c r="II194" s="28"/>
      <c r="IJ194" s="28"/>
      <c r="IK194" s="28"/>
      <c r="IL194" s="28"/>
      <c r="IM194" s="28"/>
      <c r="IN194" s="28"/>
    </row>
    <row r="195" spans="9:248" x14ac:dyDescent="0.35">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c r="FQ195" s="28"/>
      <c r="FR195" s="28"/>
      <c r="FS195" s="28"/>
      <c r="FT195" s="28"/>
      <c r="FU195" s="28"/>
      <c r="FV195" s="28"/>
      <c r="FW195" s="28"/>
      <c r="FX195" s="28"/>
      <c r="FY195" s="28"/>
      <c r="FZ195" s="28"/>
      <c r="GA195" s="28"/>
      <c r="GB195" s="28"/>
      <c r="GC195" s="28"/>
      <c r="GD195" s="28"/>
      <c r="GE195" s="28"/>
      <c r="GF195" s="28"/>
      <c r="GG195" s="28"/>
      <c r="GH195" s="28"/>
      <c r="GI195" s="28"/>
      <c r="GJ195" s="28"/>
      <c r="GK195" s="28"/>
      <c r="GL195" s="28"/>
      <c r="GM195" s="28"/>
      <c r="GN195" s="28"/>
      <c r="GO195" s="28"/>
      <c r="GP195" s="28"/>
      <c r="GQ195" s="28"/>
      <c r="GR195" s="28"/>
      <c r="GS195" s="28"/>
      <c r="GT195" s="28"/>
      <c r="GU195" s="28"/>
      <c r="GV195" s="28"/>
      <c r="GW195" s="28"/>
      <c r="GX195" s="28"/>
      <c r="GY195" s="28"/>
      <c r="GZ195" s="28"/>
      <c r="HA195" s="28"/>
      <c r="HB195" s="28"/>
      <c r="HC195" s="28"/>
      <c r="HD195" s="28"/>
      <c r="HE195" s="28"/>
      <c r="HF195" s="28"/>
      <c r="HG195" s="28"/>
      <c r="HH195" s="28"/>
      <c r="HI195" s="28"/>
      <c r="HJ195" s="28"/>
      <c r="HK195" s="28"/>
      <c r="HL195" s="28"/>
      <c r="HM195" s="28"/>
      <c r="HN195" s="28"/>
      <c r="HO195" s="28"/>
      <c r="HP195" s="28"/>
      <c r="HQ195" s="28"/>
      <c r="HR195" s="28"/>
      <c r="HS195" s="28"/>
      <c r="HT195" s="28"/>
      <c r="HU195" s="28"/>
      <c r="HV195" s="28"/>
      <c r="HW195" s="28"/>
      <c r="HX195" s="28"/>
      <c r="HY195" s="28"/>
      <c r="HZ195" s="28"/>
      <c r="IA195" s="28"/>
      <c r="IB195" s="28"/>
      <c r="IC195" s="28"/>
      <c r="ID195" s="28"/>
      <c r="IE195" s="28"/>
      <c r="IF195" s="28"/>
      <c r="IG195" s="28"/>
      <c r="IH195" s="28"/>
      <c r="II195" s="28"/>
      <c r="IJ195" s="28"/>
      <c r="IK195" s="28"/>
      <c r="IL195" s="28"/>
      <c r="IM195" s="28"/>
      <c r="IN195" s="28"/>
    </row>
    <row r="196" spans="9:248" x14ac:dyDescent="0.35">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c r="IE196" s="28"/>
      <c r="IF196" s="28"/>
      <c r="IG196" s="28"/>
      <c r="IH196" s="28"/>
      <c r="II196" s="28"/>
      <c r="IJ196" s="28"/>
      <c r="IK196" s="28"/>
      <c r="IL196" s="28"/>
      <c r="IM196" s="28"/>
      <c r="IN196" s="28"/>
    </row>
    <row r="197" spans="9:248" x14ac:dyDescent="0.35">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c r="FI197" s="28"/>
      <c r="FJ197" s="28"/>
      <c r="FK197" s="28"/>
      <c r="FL197" s="28"/>
      <c r="FM197" s="28"/>
      <c r="FN197" s="28"/>
      <c r="FO197" s="28"/>
      <c r="FP197" s="28"/>
      <c r="FQ197" s="28"/>
      <c r="FR197" s="28"/>
      <c r="FS197" s="28"/>
      <c r="FT197" s="28"/>
      <c r="FU197" s="28"/>
      <c r="FV197" s="28"/>
      <c r="FW197" s="28"/>
      <c r="FX197" s="28"/>
      <c r="FY197" s="28"/>
      <c r="FZ197" s="28"/>
      <c r="GA197" s="28"/>
      <c r="GB197" s="28"/>
      <c r="GC197" s="28"/>
      <c r="GD197" s="28"/>
      <c r="GE197" s="28"/>
      <c r="GF197" s="28"/>
      <c r="GG197" s="28"/>
      <c r="GH197" s="28"/>
      <c r="GI197" s="28"/>
      <c r="GJ197" s="28"/>
      <c r="GK197" s="28"/>
      <c r="GL197" s="28"/>
      <c r="GM197" s="28"/>
      <c r="GN197" s="28"/>
      <c r="GO197" s="28"/>
      <c r="GP197" s="28"/>
      <c r="GQ197" s="28"/>
      <c r="GR197" s="28"/>
      <c r="GS197" s="28"/>
      <c r="GT197" s="28"/>
      <c r="GU197" s="28"/>
      <c r="GV197" s="28"/>
      <c r="GW197" s="28"/>
      <c r="GX197" s="28"/>
      <c r="GY197" s="28"/>
      <c r="GZ197" s="28"/>
      <c r="HA197" s="28"/>
      <c r="HB197" s="28"/>
      <c r="HC197" s="28"/>
      <c r="HD197" s="28"/>
      <c r="HE197" s="28"/>
      <c r="HF197" s="28"/>
      <c r="HG197" s="28"/>
      <c r="HH197" s="28"/>
      <c r="HI197" s="28"/>
      <c r="HJ197" s="28"/>
      <c r="HK197" s="28"/>
      <c r="HL197" s="28"/>
      <c r="HM197" s="28"/>
      <c r="HN197" s="28"/>
      <c r="HO197" s="28"/>
      <c r="HP197" s="28"/>
      <c r="HQ197" s="28"/>
      <c r="HR197" s="28"/>
      <c r="HS197" s="28"/>
      <c r="HT197" s="28"/>
      <c r="HU197" s="28"/>
      <c r="HV197" s="28"/>
      <c r="HW197" s="28"/>
      <c r="HX197" s="28"/>
      <c r="HY197" s="28"/>
      <c r="HZ197" s="28"/>
      <c r="IA197" s="28"/>
      <c r="IB197" s="28"/>
      <c r="IC197" s="28"/>
      <c r="ID197" s="28"/>
      <c r="IE197" s="28"/>
      <c r="IF197" s="28"/>
      <c r="IG197" s="28"/>
      <c r="IH197" s="28"/>
      <c r="II197" s="28"/>
      <c r="IJ197" s="28"/>
      <c r="IK197" s="28"/>
      <c r="IL197" s="28"/>
      <c r="IM197" s="28"/>
      <c r="IN197" s="28"/>
    </row>
    <row r="198" spans="9:248" x14ac:dyDescent="0.35">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c r="FT198" s="28"/>
      <c r="FU198" s="28"/>
      <c r="FV198" s="28"/>
      <c r="FW198" s="28"/>
      <c r="FX198" s="28"/>
      <c r="FY198" s="28"/>
      <c r="FZ198" s="28"/>
      <c r="GA198" s="28"/>
      <c r="GB198" s="28"/>
      <c r="GC198" s="28"/>
      <c r="GD198" s="28"/>
      <c r="GE198" s="28"/>
      <c r="GF198" s="28"/>
      <c r="GG198" s="28"/>
      <c r="GH198" s="28"/>
      <c r="GI198" s="28"/>
      <c r="GJ198" s="28"/>
      <c r="GK198" s="28"/>
      <c r="GL198" s="28"/>
      <c r="GM198" s="28"/>
      <c r="GN198" s="28"/>
      <c r="GO198" s="28"/>
      <c r="GP198" s="28"/>
      <c r="GQ198" s="28"/>
      <c r="GR198" s="28"/>
      <c r="GS198" s="28"/>
      <c r="GT198" s="28"/>
      <c r="GU198" s="28"/>
      <c r="GV198" s="28"/>
      <c r="GW198" s="28"/>
      <c r="GX198" s="28"/>
      <c r="GY198" s="28"/>
      <c r="GZ198" s="28"/>
      <c r="HA198" s="28"/>
      <c r="HB198" s="28"/>
      <c r="HC198" s="28"/>
      <c r="HD198" s="28"/>
      <c r="HE198" s="28"/>
      <c r="HF198" s="28"/>
      <c r="HG198" s="28"/>
      <c r="HH198" s="28"/>
      <c r="HI198" s="28"/>
      <c r="HJ198" s="28"/>
      <c r="HK198" s="28"/>
      <c r="HL198" s="28"/>
      <c r="HM198" s="28"/>
      <c r="HN198" s="28"/>
      <c r="HO198" s="28"/>
      <c r="HP198" s="28"/>
      <c r="HQ198" s="28"/>
      <c r="HR198" s="28"/>
      <c r="HS198" s="28"/>
      <c r="HT198" s="28"/>
      <c r="HU198" s="28"/>
      <c r="HV198" s="28"/>
      <c r="HW198" s="28"/>
      <c r="HX198" s="28"/>
      <c r="HY198" s="28"/>
      <c r="HZ198" s="28"/>
      <c r="IA198" s="28"/>
      <c r="IB198" s="28"/>
      <c r="IC198" s="28"/>
      <c r="ID198" s="28"/>
      <c r="IE198" s="28"/>
      <c r="IF198" s="28"/>
      <c r="IG198" s="28"/>
      <c r="IH198" s="28"/>
      <c r="II198" s="28"/>
      <c r="IJ198" s="28"/>
      <c r="IK198" s="28"/>
      <c r="IL198" s="28"/>
      <c r="IM198" s="28"/>
      <c r="IN198" s="28"/>
    </row>
    <row r="199" spans="9:248" x14ac:dyDescent="0.35">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28"/>
      <c r="FM199" s="28"/>
      <c r="FN199" s="28"/>
      <c r="FO199" s="28"/>
      <c r="FP199" s="28"/>
      <c r="FQ199" s="28"/>
      <c r="FR199" s="28"/>
      <c r="FS199" s="28"/>
      <c r="FT199" s="28"/>
      <c r="FU199" s="28"/>
      <c r="FV199" s="28"/>
      <c r="FW199" s="28"/>
      <c r="FX199" s="28"/>
      <c r="FY199" s="28"/>
      <c r="FZ199" s="28"/>
      <c r="GA199" s="28"/>
      <c r="GB199" s="28"/>
      <c r="GC199" s="28"/>
      <c r="GD199" s="28"/>
      <c r="GE199" s="28"/>
      <c r="GF199" s="28"/>
      <c r="GG199" s="28"/>
      <c r="GH199" s="28"/>
      <c r="GI199" s="28"/>
      <c r="GJ199" s="28"/>
      <c r="GK199" s="28"/>
      <c r="GL199" s="28"/>
      <c r="GM199" s="28"/>
      <c r="GN199" s="28"/>
      <c r="GO199" s="28"/>
      <c r="GP199" s="28"/>
      <c r="GQ199" s="28"/>
      <c r="GR199" s="28"/>
      <c r="GS199" s="28"/>
      <c r="GT199" s="28"/>
      <c r="GU199" s="28"/>
      <c r="GV199" s="28"/>
      <c r="GW199" s="28"/>
      <c r="GX199" s="28"/>
      <c r="GY199" s="28"/>
      <c r="GZ199" s="28"/>
      <c r="HA199" s="28"/>
      <c r="HB199" s="28"/>
      <c r="HC199" s="28"/>
      <c r="HD199" s="28"/>
      <c r="HE199" s="28"/>
      <c r="HF199" s="28"/>
      <c r="HG199" s="28"/>
      <c r="HH199" s="28"/>
      <c r="HI199" s="28"/>
      <c r="HJ199" s="28"/>
      <c r="HK199" s="28"/>
      <c r="HL199" s="28"/>
      <c r="HM199" s="28"/>
      <c r="HN199" s="28"/>
      <c r="HO199" s="28"/>
      <c r="HP199" s="28"/>
      <c r="HQ199" s="28"/>
      <c r="HR199" s="28"/>
      <c r="HS199" s="28"/>
      <c r="HT199" s="28"/>
      <c r="HU199" s="28"/>
      <c r="HV199" s="28"/>
      <c r="HW199" s="28"/>
      <c r="HX199" s="28"/>
      <c r="HY199" s="28"/>
      <c r="HZ199" s="28"/>
      <c r="IA199" s="28"/>
      <c r="IB199" s="28"/>
      <c r="IC199" s="28"/>
      <c r="ID199" s="28"/>
      <c r="IE199" s="28"/>
      <c r="IF199" s="28"/>
      <c r="IG199" s="28"/>
      <c r="IH199" s="28"/>
      <c r="II199" s="28"/>
      <c r="IJ199" s="28"/>
      <c r="IK199" s="28"/>
      <c r="IL199" s="28"/>
      <c r="IM199" s="28"/>
      <c r="IN199" s="28"/>
    </row>
    <row r="200" spans="9:248" x14ac:dyDescent="0.35">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28"/>
      <c r="FM200" s="28"/>
      <c r="FN200" s="28"/>
      <c r="FO200" s="28"/>
      <c r="FP200" s="28"/>
      <c r="FQ200" s="28"/>
      <c r="FR200" s="28"/>
      <c r="FS200" s="28"/>
      <c r="FT200" s="28"/>
      <c r="FU200" s="28"/>
      <c r="FV200" s="28"/>
      <c r="FW200" s="28"/>
      <c r="FX200" s="28"/>
      <c r="FY200" s="28"/>
      <c r="FZ200" s="28"/>
      <c r="GA200" s="28"/>
      <c r="GB200" s="28"/>
      <c r="GC200" s="28"/>
      <c r="GD200" s="28"/>
      <c r="GE200" s="28"/>
      <c r="GF200" s="28"/>
      <c r="GG200" s="28"/>
      <c r="GH200" s="28"/>
      <c r="GI200" s="28"/>
      <c r="GJ200" s="28"/>
      <c r="GK200" s="28"/>
      <c r="GL200" s="28"/>
      <c r="GM200" s="28"/>
      <c r="GN200" s="28"/>
      <c r="GO200" s="28"/>
      <c r="GP200" s="28"/>
      <c r="GQ200" s="28"/>
      <c r="GR200" s="28"/>
      <c r="GS200" s="28"/>
      <c r="GT200" s="28"/>
      <c r="GU200" s="28"/>
      <c r="GV200" s="28"/>
      <c r="GW200" s="28"/>
      <c r="GX200" s="28"/>
      <c r="GY200" s="28"/>
      <c r="GZ200" s="28"/>
      <c r="HA200" s="28"/>
      <c r="HB200" s="28"/>
      <c r="HC200" s="28"/>
      <c r="HD200" s="28"/>
      <c r="HE200" s="28"/>
      <c r="HF200" s="28"/>
      <c r="HG200" s="28"/>
      <c r="HH200" s="28"/>
      <c r="HI200" s="28"/>
      <c r="HJ200" s="28"/>
      <c r="HK200" s="28"/>
      <c r="HL200" s="28"/>
      <c r="HM200" s="28"/>
      <c r="HN200" s="28"/>
      <c r="HO200" s="28"/>
      <c r="HP200" s="28"/>
      <c r="HQ200" s="28"/>
      <c r="HR200" s="28"/>
      <c r="HS200" s="28"/>
      <c r="HT200" s="28"/>
      <c r="HU200" s="28"/>
      <c r="HV200" s="28"/>
      <c r="HW200" s="28"/>
      <c r="HX200" s="28"/>
      <c r="HY200" s="28"/>
      <c r="HZ200" s="28"/>
      <c r="IA200" s="28"/>
      <c r="IB200" s="28"/>
      <c r="IC200" s="28"/>
      <c r="ID200" s="28"/>
      <c r="IE200" s="28"/>
      <c r="IF200" s="28"/>
      <c r="IG200" s="28"/>
      <c r="IH200" s="28"/>
      <c r="II200" s="28"/>
      <c r="IJ200" s="28"/>
      <c r="IK200" s="28"/>
      <c r="IL200" s="28"/>
      <c r="IM200" s="28"/>
      <c r="IN200" s="28"/>
    </row>
    <row r="201" spans="9:248" x14ac:dyDescent="0.35">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28"/>
      <c r="IF201" s="28"/>
      <c r="IG201" s="28"/>
      <c r="IH201" s="28"/>
      <c r="II201" s="28"/>
      <c r="IJ201" s="28"/>
      <c r="IK201" s="28"/>
      <c r="IL201" s="28"/>
      <c r="IM201" s="28"/>
      <c r="IN201" s="28"/>
    </row>
    <row r="202" spans="9:248" x14ac:dyDescent="0.35">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c r="GP202" s="28"/>
      <c r="GQ202" s="28"/>
      <c r="GR202" s="28"/>
      <c r="GS202" s="28"/>
      <c r="GT202" s="28"/>
      <c r="GU202" s="28"/>
      <c r="GV202" s="28"/>
      <c r="GW202" s="28"/>
      <c r="GX202" s="28"/>
      <c r="GY202" s="28"/>
      <c r="GZ202" s="28"/>
      <c r="HA202" s="28"/>
      <c r="HB202" s="28"/>
      <c r="HC202" s="28"/>
      <c r="HD202" s="28"/>
      <c r="HE202" s="28"/>
      <c r="HF202" s="28"/>
      <c r="HG202" s="28"/>
      <c r="HH202" s="28"/>
      <c r="HI202" s="28"/>
      <c r="HJ202" s="28"/>
      <c r="HK202" s="28"/>
      <c r="HL202" s="28"/>
      <c r="HM202" s="28"/>
      <c r="HN202" s="28"/>
      <c r="HO202" s="28"/>
      <c r="HP202" s="28"/>
      <c r="HQ202" s="28"/>
      <c r="HR202" s="28"/>
      <c r="HS202" s="28"/>
      <c r="HT202" s="28"/>
      <c r="HU202" s="28"/>
      <c r="HV202" s="28"/>
      <c r="HW202" s="28"/>
      <c r="HX202" s="28"/>
      <c r="HY202" s="28"/>
      <c r="HZ202" s="28"/>
      <c r="IA202" s="28"/>
      <c r="IB202" s="28"/>
      <c r="IC202" s="28"/>
      <c r="ID202" s="28"/>
      <c r="IE202" s="28"/>
      <c r="IF202" s="28"/>
      <c r="IG202" s="28"/>
      <c r="IH202" s="28"/>
      <c r="II202" s="28"/>
      <c r="IJ202" s="28"/>
      <c r="IK202" s="28"/>
      <c r="IL202" s="28"/>
      <c r="IM202" s="28"/>
      <c r="IN202" s="28"/>
    </row>
    <row r="203" spans="9:248" x14ac:dyDescent="0.35">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c r="IN203" s="28"/>
    </row>
    <row r="204" spans="9:248" x14ac:dyDescent="0.35">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c r="HF204" s="28"/>
      <c r="HG204" s="28"/>
      <c r="HH204" s="28"/>
      <c r="HI204" s="28"/>
      <c r="HJ204" s="28"/>
      <c r="HK204" s="28"/>
      <c r="HL204" s="28"/>
      <c r="HM204" s="28"/>
      <c r="HN204" s="28"/>
      <c r="HO204" s="28"/>
      <c r="HP204" s="28"/>
      <c r="HQ204" s="28"/>
      <c r="HR204" s="28"/>
      <c r="HS204" s="28"/>
      <c r="HT204" s="28"/>
      <c r="HU204" s="28"/>
      <c r="HV204" s="28"/>
      <c r="HW204" s="28"/>
      <c r="HX204" s="28"/>
      <c r="HY204" s="28"/>
      <c r="HZ204" s="28"/>
      <c r="IA204" s="28"/>
      <c r="IB204" s="28"/>
      <c r="IC204" s="28"/>
      <c r="ID204" s="28"/>
      <c r="IE204" s="28"/>
      <c r="IF204" s="28"/>
      <c r="IG204" s="28"/>
      <c r="IH204" s="28"/>
      <c r="II204" s="28"/>
      <c r="IJ204" s="28"/>
      <c r="IK204" s="28"/>
      <c r="IL204" s="28"/>
      <c r="IM204" s="28"/>
      <c r="IN204" s="28"/>
    </row>
    <row r="205" spans="9:248" x14ac:dyDescent="0.35">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c r="HF205" s="28"/>
      <c r="HG205" s="28"/>
      <c r="HH205" s="28"/>
      <c r="HI205" s="28"/>
      <c r="HJ205" s="28"/>
      <c r="HK205" s="28"/>
      <c r="HL205" s="28"/>
      <c r="HM205" s="28"/>
      <c r="HN205" s="28"/>
      <c r="HO205" s="28"/>
      <c r="HP205" s="28"/>
      <c r="HQ205" s="28"/>
      <c r="HR205" s="28"/>
      <c r="HS205" s="28"/>
      <c r="HT205" s="28"/>
      <c r="HU205" s="28"/>
      <c r="HV205" s="28"/>
      <c r="HW205" s="28"/>
      <c r="HX205" s="28"/>
      <c r="HY205" s="28"/>
      <c r="HZ205" s="28"/>
      <c r="IA205" s="28"/>
      <c r="IB205" s="28"/>
      <c r="IC205" s="28"/>
      <c r="ID205" s="28"/>
      <c r="IE205" s="28"/>
      <c r="IF205" s="28"/>
      <c r="IG205" s="28"/>
      <c r="IH205" s="28"/>
      <c r="II205" s="28"/>
      <c r="IJ205" s="28"/>
      <c r="IK205" s="28"/>
      <c r="IL205" s="28"/>
      <c r="IM205" s="28"/>
      <c r="IN205" s="28"/>
    </row>
    <row r="206" spans="9:248" x14ac:dyDescent="0.35">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c r="ID206" s="28"/>
      <c r="IE206" s="28"/>
      <c r="IF206" s="28"/>
      <c r="IG206" s="28"/>
      <c r="IH206" s="28"/>
      <c r="II206" s="28"/>
      <c r="IJ206" s="28"/>
      <c r="IK206" s="28"/>
      <c r="IL206" s="28"/>
      <c r="IM206" s="28"/>
      <c r="IN206" s="28"/>
    </row>
    <row r="207" spans="9:248" x14ac:dyDescent="0.35">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28"/>
      <c r="FM207" s="28"/>
      <c r="FN207" s="28"/>
      <c r="FO207" s="28"/>
      <c r="FP207" s="28"/>
      <c r="FQ207" s="28"/>
      <c r="FR207" s="28"/>
      <c r="FS207" s="28"/>
      <c r="FT207" s="28"/>
      <c r="FU207" s="28"/>
      <c r="FV207" s="28"/>
      <c r="FW207" s="28"/>
      <c r="FX207" s="28"/>
      <c r="FY207" s="28"/>
      <c r="FZ207" s="28"/>
      <c r="GA207" s="28"/>
      <c r="GB207" s="28"/>
      <c r="GC207" s="28"/>
      <c r="GD207" s="28"/>
      <c r="GE207" s="28"/>
      <c r="GF207" s="28"/>
      <c r="GG207" s="28"/>
      <c r="GH207" s="28"/>
      <c r="GI207" s="28"/>
      <c r="GJ207" s="28"/>
      <c r="GK207" s="28"/>
      <c r="GL207" s="28"/>
      <c r="GM207" s="28"/>
      <c r="GN207" s="28"/>
      <c r="GO207" s="28"/>
      <c r="GP207" s="28"/>
      <c r="GQ207" s="28"/>
      <c r="GR207" s="28"/>
      <c r="GS207" s="28"/>
      <c r="GT207" s="28"/>
      <c r="GU207" s="28"/>
      <c r="GV207" s="28"/>
      <c r="GW207" s="28"/>
      <c r="GX207" s="28"/>
      <c r="GY207" s="28"/>
      <c r="GZ207" s="28"/>
      <c r="HA207" s="28"/>
      <c r="HB207" s="28"/>
      <c r="HC207" s="28"/>
      <c r="HD207" s="28"/>
      <c r="HE207" s="28"/>
      <c r="HF207" s="28"/>
      <c r="HG207" s="28"/>
      <c r="HH207" s="28"/>
      <c r="HI207" s="28"/>
      <c r="HJ207" s="28"/>
      <c r="HK207" s="28"/>
      <c r="HL207" s="28"/>
      <c r="HM207" s="28"/>
      <c r="HN207" s="28"/>
      <c r="HO207" s="28"/>
      <c r="HP207" s="28"/>
      <c r="HQ207" s="28"/>
      <c r="HR207" s="28"/>
      <c r="HS207" s="28"/>
      <c r="HT207" s="28"/>
      <c r="HU207" s="28"/>
      <c r="HV207" s="28"/>
      <c r="HW207" s="28"/>
      <c r="HX207" s="28"/>
      <c r="HY207" s="28"/>
      <c r="HZ207" s="28"/>
      <c r="IA207" s="28"/>
      <c r="IB207" s="28"/>
      <c r="IC207" s="28"/>
      <c r="ID207" s="28"/>
      <c r="IE207" s="28"/>
      <c r="IF207" s="28"/>
      <c r="IG207" s="28"/>
      <c r="IH207" s="28"/>
      <c r="II207" s="28"/>
      <c r="IJ207" s="28"/>
      <c r="IK207" s="28"/>
      <c r="IL207" s="28"/>
      <c r="IM207" s="28"/>
      <c r="IN207" s="28"/>
    </row>
    <row r="208" spans="9:248" x14ac:dyDescent="0.35">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c r="GP208" s="28"/>
      <c r="GQ208" s="28"/>
      <c r="GR208" s="28"/>
      <c r="GS208" s="28"/>
      <c r="GT208" s="28"/>
      <c r="GU208" s="28"/>
      <c r="GV208" s="28"/>
      <c r="GW208" s="28"/>
      <c r="GX208" s="28"/>
      <c r="GY208" s="28"/>
      <c r="GZ208" s="28"/>
      <c r="HA208" s="28"/>
      <c r="HB208" s="28"/>
      <c r="HC208" s="28"/>
      <c r="HD208" s="28"/>
      <c r="HE208" s="28"/>
      <c r="HF208" s="28"/>
      <c r="HG208" s="28"/>
      <c r="HH208" s="28"/>
      <c r="HI208" s="28"/>
      <c r="HJ208" s="28"/>
      <c r="HK208" s="28"/>
      <c r="HL208" s="28"/>
      <c r="HM208" s="28"/>
      <c r="HN208" s="28"/>
      <c r="HO208" s="28"/>
      <c r="HP208" s="28"/>
      <c r="HQ208" s="28"/>
      <c r="HR208" s="28"/>
      <c r="HS208" s="28"/>
      <c r="HT208" s="28"/>
      <c r="HU208" s="28"/>
      <c r="HV208" s="28"/>
      <c r="HW208" s="28"/>
      <c r="HX208" s="28"/>
      <c r="HY208" s="28"/>
      <c r="HZ208" s="28"/>
      <c r="IA208" s="28"/>
      <c r="IB208" s="28"/>
      <c r="IC208" s="28"/>
      <c r="ID208" s="28"/>
      <c r="IE208" s="28"/>
      <c r="IF208" s="28"/>
      <c r="IG208" s="28"/>
      <c r="IH208" s="28"/>
      <c r="II208" s="28"/>
      <c r="IJ208" s="28"/>
      <c r="IK208" s="28"/>
      <c r="IL208" s="28"/>
      <c r="IM208" s="28"/>
      <c r="IN208" s="28"/>
    </row>
    <row r="209" spans="9:248" x14ac:dyDescent="0.35">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c r="GP209" s="28"/>
      <c r="GQ209" s="28"/>
      <c r="GR209" s="28"/>
      <c r="GS209" s="28"/>
      <c r="GT209" s="28"/>
      <c r="GU209" s="28"/>
      <c r="GV209" s="28"/>
      <c r="GW209" s="28"/>
      <c r="GX209" s="28"/>
      <c r="GY209" s="28"/>
      <c r="GZ209" s="28"/>
      <c r="HA209" s="28"/>
      <c r="HB209" s="28"/>
      <c r="HC209" s="28"/>
      <c r="HD209" s="28"/>
      <c r="HE209" s="28"/>
      <c r="HF209" s="28"/>
      <c r="HG209" s="28"/>
      <c r="HH209" s="28"/>
      <c r="HI209" s="28"/>
      <c r="HJ209" s="28"/>
      <c r="HK209" s="28"/>
      <c r="HL209" s="28"/>
      <c r="HM209" s="28"/>
      <c r="HN209" s="28"/>
      <c r="HO209" s="28"/>
      <c r="HP209" s="28"/>
      <c r="HQ209" s="28"/>
      <c r="HR209" s="28"/>
      <c r="HS209" s="28"/>
      <c r="HT209" s="28"/>
      <c r="HU209" s="28"/>
      <c r="HV209" s="28"/>
      <c r="HW209" s="28"/>
      <c r="HX209" s="28"/>
      <c r="HY209" s="28"/>
      <c r="HZ209" s="28"/>
      <c r="IA209" s="28"/>
      <c r="IB209" s="28"/>
      <c r="IC209" s="28"/>
      <c r="ID209" s="28"/>
      <c r="IE209" s="28"/>
      <c r="IF209" s="28"/>
      <c r="IG209" s="28"/>
      <c r="IH209" s="28"/>
      <c r="II209" s="28"/>
      <c r="IJ209" s="28"/>
      <c r="IK209" s="28"/>
      <c r="IL209" s="28"/>
      <c r="IM209" s="28"/>
      <c r="IN209" s="28"/>
    </row>
    <row r="210" spans="9:248" x14ac:dyDescent="0.35">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c r="FJ210" s="28"/>
      <c r="FK210" s="28"/>
      <c r="FL210" s="28"/>
      <c r="FM210" s="28"/>
      <c r="FN210" s="28"/>
      <c r="FO210" s="28"/>
      <c r="FP210" s="28"/>
      <c r="FQ210" s="28"/>
      <c r="FR210" s="28"/>
      <c r="FS210" s="28"/>
      <c r="FT210" s="28"/>
      <c r="FU210" s="28"/>
      <c r="FV210" s="28"/>
      <c r="FW210" s="28"/>
      <c r="FX210" s="28"/>
      <c r="FY210" s="28"/>
      <c r="FZ210" s="28"/>
      <c r="GA210" s="28"/>
      <c r="GB210" s="28"/>
      <c r="GC210" s="28"/>
      <c r="GD210" s="28"/>
      <c r="GE210" s="28"/>
      <c r="GF210" s="28"/>
      <c r="GG210" s="28"/>
      <c r="GH210" s="28"/>
      <c r="GI210" s="28"/>
      <c r="GJ210" s="28"/>
      <c r="GK210" s="28"/>
      <c r="GL210" s="28"/>
      <c r="GM210" s="28"/>
      <c r="GN210" s="28"/>
      <c r="GO210" s="28"/>
      <c r="GP210" s="28"/>
      <c r="GQ210" s="28"/>
      <c r="GR210" s="28"/>
      <c r="GS210" s="28"/>
      <c r="GT210" s="28"/>
      <c r="GU210" s="28"/>
      <c r="GV210" s="28"/>
      <c r="GW210" s="28"/>
      <c r="GX210" s="28"/>
      <c r="GY210" s="28"/>
      <c r="GZ210" s="28"/>
      <c r="HA210" s="28"/>
      <c r="HB210" s="28"/>
      <c r="HC210" s="28"/>
      <c r="HD210" s="28"/>
      <c r="HE210" s="28"/>
      <c r="HF210" s="28"/>
      <c r="HG210" s="28"/>
      <c r="HH210" s="28"/>
      <c r="HI210" s="28"/>
      <c r="HJ210" s="28"/>
      <c r="HK210" s="28"/>
      <c r="HL210" s="28"/>
      <c r="HM210" s="28"/>
      <c r="HN210" s="28"/>
      <c r="HO210" s="28"/>
      <c r="HP210" s="28"/>
      <c r="HQ210" s="28"/>
      <c r="HR210" s="28"/>
      <c r="HS210" s="28"/>
      <c r="HT210" s="28"/>
      <c r="HU210" s="28"/>
      <c r="HV210" s="28"/>
      <c r="HW210" s="28"/>
      <c r="HX210" s="28"/>
      <c r="HY210" s="28"/>
      <c r="HZ210" s="28"/>
      <c r="IA210" s="28"/>
      <c r="IB210" s="28"/>
      <c r="IC210" s="28"/>
      <c r="ID210" s="28"/>
      <c r="IE210" s="28"/>
      <c r="IF210" s="28"/>
      <c r="IG210" s="28"/>
      <c r="IH210" s="28"/>
      <c r="II210" s="28"/>
      <c r="IJ210" s="28"/>
      <c r="IK210" s="28"/>
      <c r="IL210" s="28"/>
      <c r="IM210" s="28"/>
      <c r="IN210" s="28"/>
    </row>
    <row r="211" spans="9:248" x14ac:dyDescent="0.35">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28"/>
      <c r="GC211" s="28"/>
      <c r="GD211" s="28"/>
      <c r="GE211" s="28"/>
      <c r="GF211" s="28"/>
      <c r="GG211" s="28"/>
      <c r="GH211" s="28"/>
      <c r="GI211" s="28"/>
      <c r="GJ211" s="28"/>
      <c r="GK211" s="28"/>
      <c r="GL211" s="28"/>
      <c r="GM211" s="28"/>
      <c r="GN211" s="28"/>
      <c r="GO211" s="28"/>
      <c r="GP211" s="28"/>
      <c r="GQ211" s="28"/>
      <c r="GR211" s="28"/>
      <c r="GS211" s="28"/>
      <c r="GT211" s="28"/>
      <c r="GU211" s="28"/>
      <c r="GV211" s="28"/>
      <c r="GW211" s="28"/>
      <c r="GX211" s="28"/>
      <c r="GY211" s="28"/>
      <c r="GZ211" s="28"/>
      <c r="HA211" s="28"/>
      <c r="HB211" s="28"/>
      <c r="HC211" s="28"/>
      <c r="HD211" s="28"/>
      <c r="HE211" s="28"/>
      <c r="HF211" s="28"/>
      <c r="HG211" s="28"/>
      <c r="HH211" s="28"/>
      <c r="HI211" s="28"/>
      <c r="HJ211" s="28"/>
      <c r="HK211" s="28"/>
      <c r="HL211" s="28"/>
      <c r="HM211" s="28"/>
      <c r="HN211" s="28"/>
      <c r="HO211" s="28"/>
      <c r="HP211" s="28"/>
      <c r="HQ211" s="28"/>
      <c r="HR211" s="28"/>
      <c r="HS211" s="28"/>
      <c r="HT211" s="28"/>
      <c r="HU211" s="28"/>
      <c r="HV211" s="28"/>
      <c r="HW211" s="28"/>
      <c r="HX211" s="28"/>
      <c r="HY211" s="28"/>
      <c r="HZ211" s="28"/>
      <c r="IA211" s="28"/>
      <c r="IB211" s="28"/>
      <c r="IC211" s="28"/>
      <c r="ID211" s="28"/>
      <c r="IE211" s="28"/>
      <c r="IF211" s="28"/>
      <c r="IG211" s="28"/>
      <c r="IH211" s="28"/>
      <c r="II211" s="28"/>
      <c r="IJ211" s="28"/>
      <c r="IK211" s="28"/>
      <c r="IL211" s="28"/>
      <c r="IM211" s="28"/>
      <c r="IN211" s="28"/>
    </row>
    <row r="212" spans="9:248" x14ac:dyDescent="0.35">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c r="GP212" s="28"/>
      <c r="GQ212" s="28"/>
      <c r="GR212" s="28"/>
      <c r="GS212" s="28"/>
      <c r="GT212" s="28"/>
      <c r="GU212" s="28"/>
      <c r="GV212" s="28"/>
      <c r="GW212" s="28"/>
      <c r="GX212" s="28"/>
      <c r="GY212" s="28"/>
      <c r="GZ212" s="28"/>
      <c r="HA212" s="28"/>
      <c r="HB212" s="28"/>
      <c r="HC212" s="28"/>
      <c r="HD212" s="28"/>
      <c r="HE212" s="28"/>
      <c r="HF212" s="28"/>
      <c r="HG212" s="28"/>
      <c r="HH212" s="28"/>
      <c r="HI212" s="28"/>
      <c r="HJ212" s="28"/>
      <c r="HK212" s="28"/>
      <c r="HL212" s="28"/>
      <c r="HM212" s="28"/>
      <c r="HN212" s="28"/>
      <c r="HO212" s="28"/>
      <c r="HP212" s="28"/>
      <c r="HQ212" s="28"/>
      <c r="HR212" s="28"/>
      <c r="HS212" s="28"/>
      <c r="HT212" s="28"/>
      <c r="HU212" s="28"/>
      <c r="HV212" s="28"/>
      <c r="HW212" s="28"/>
      <c r="HX212" s="28"/>
      <c r="HY212" s="28"/>
      <c r="HZ212" s="28"/>
      <c r="IA212" s="28"/>
      <c r="IB212" s="28"/>
      <c r="IC212" s="28"/>
      <c r="ID212" s="28"/>
      <c r="IE212" s="28"/>
      <c r="IF212" s="28"/>
      <c r="IG212" s="28"/>
      <c r="IH212" s="28"/>
      <c r="II212" s="28"/>
      <c r="IJ212" s="28"/>
      <c r="IK212" s="28"/>
      <c r="IL212" s="28"/>
      <c r="IM212" s="28"/>
      <c r="IN212" s="28"/>
    </row>
    <row r="213" spans="9:248" x14ac:dyDescent="0.35">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28"/>
      <c r="GC213" s="28"/>
      <c r="GD213" s="28"/>
      <c r="GE213" s="28"/>
      <c r="GF213" s="28"/>
      <c r="GG213" s="28"/>
      <c r="GH213" s="28"/>
      <c r="GI213" s="28"/>
      <c r="GJ213" s="28"/>
      <c r="GK213" s="28"/>
      <c r="GL213" s="28"/>
      <c r="GM213" s="28"/>
      <c r="GN213" s="28"/>
      <c r="GO213" s="28"/>
      <c r="GP213" s="28"/>
      <c r="GQ213" s="28"/>
      <c r="GR213" s="28"/>
      <c r="GS213" s="28"/>
      <c r="GT213" s="28"/>
      <c r="GU213" s="28"/>
      <c r="GV213" s="28"/>
      <c r="GW213" s="28"/>
      <c r="GX213" s="28"/>
      <c r="GY213" s="28"/>
      <c r="GZ213" s="28"/>
      <c r="HA213" s="28"/>
      <c r="HB213" s="28"/>
      <c r="HC213" s="28"/>
      <c r="HD213" s="28"/>
      <c r="HE213" s="28"/>
      <c r="HF213" s="28"/>
      <c r="HG213" s="28"/>
      <c r="HH213" s="28"/>
      <c r="HI213" s="28"/>
      <c r="HJ213" s="28"/>
      <c r="HK213" s="28"/>
      <c r="HL213" s="28"/>
      <c r="HM213" s="28"/>
      <c r="HN213" s="28"/>
      <c r="HO213" s="28"/>
      <c r="HP213" s="28"/>
      <c r="HQ213" s="28"/>
      <c r="HR213" s="28"/>
      <c r="HS213" s="28"/>
      <c r="HT213" s="28"/>
      <c r="HU213" s="28"/>
      <c r="HV213" s="28"/>
      <c r="HW213" s="28"/>
      <c r="HX213" s="28"/>
      <c r="HY213" s="28"/>
      <c r="HZ213" s="28"/>
      <c r="IA213" s="28"/>
      <c r="IB213" s="28"/>
      <c r="IC213" s="28"/>
      <c r="ID213" s="28"/>
      <c r="IE213" s="28"/>
      <c r="IF213" s="28"/>
      <c r="IG213" s="28"/>
      <c r="IH213" s="28"/>
      <c r="II213" s="28"/>
      <c r="IJ213" s="28"/>
      <c r="IK213" s="28"/>
      <c r="IL213" s="28"/>
      <c r="IM213" s="28"/>
      <c r="IN213" s="28"/>
    </row>
    <row r="214" spans="9:248" x14ac:dyDescent="0.35">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c r="HG214" s="28"/>
      <c r="HH214" s="28"/>
      <c r="HI214" s="28"/>
      <c r="HJ214" s="28"/>
      <c r="HK214" s="28"/>
      <c r="HL214" s="28"/>
      <c r="HM214" s="28"/>
      <c r="HN214" s="28"/>
      <c r="HO214" s="28"/>
      <c r="HP214" s="28"/>
      <c r="HQ214" s="28"/>
      <c r="HR214" s="28"/>
      <c r="HS214" s="28"/>
      <c r="HT214" s="28"/>
      <c r="HU214" s="28"/>
      <c r="HV214" s="28"/>
      <c r="HW214" s="28"/>
      <c r="HX214" s="28"/>
      <c r="HY214" s="28"/>
      <c r="HZ214" s="28"/>
      <c r="IA214" s="28"/>
      <c r="IB214" s="28"/>
      <c r="IC214" s="28"/>
      <c r="ID214" s="28"/>
      <c r="IE214" s="28"/>
      <c r="IF214" s="28"/>
      <c r="IG214" s="28"/>
      <c r="IH214" s="28"/>
      <c r="II214" s="28"/>
      <c r="IJ214" s="28"/>
      <c r="IK214" s="28"/>
      <c r="IL214" s="28"/>
      <c r="IM214" s="28"/>
      <c r="IN214" s="28"/>
    </row>
    <row r="215" spans="9:248" x14ac:dyDescent="0.35">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c r="GP215" s="28"/>
      <c r="GQ215" s="28"/>
      <c r="GR215" s="28"/>
      <c r="GS215" s="28"/>
      <c r="GT215" s="28"/>
      <c r="GU215" s="28"/>
      <c r="GV215" s="28"/>
      <c r="GW215" s="28"/>
      <c r="GX215" s="28"/>
      <c r="GY215" s="28"/>
      <c r="GZ215" s="28"/>
      <c r="HA215" s="28"/>
      <c r="HB215" s="28"/>
      <c r="HC215" s="28"/>
      <c r="HD215" s="28"/>
      <c r="HE215" s="28"/>
      <c r="HF215" s="28"/>
      <c r="HG215" s="28"/>
      <c r="HH215" s="28"/>
      <c r="HI215" s="28"/>
      <c r="HJ215" s="28"/>
      <c r="HK215" s="28"/>
      <c r="HL215" s="28"/>
      <c r="HM215" s="28"/>
      <c r="HN215" s="28"/>
      <c r="HO215" s="28"/>
      <c r="HP215" s="28"/>
      <c r="HQ215" s="28"/>
      <c r="HR215" s="28"/>
      <c r="HS215" s="28"/>
      <c r="HT215" s="28"/>
      <c r="HU215" s="28"/>
      <c r="HV215" s="28"/>
      <c r="HW215" s="28"/>
      <c r="HX215" s="28"/>
      <c r="HY215" s="28"/>
      <c r="HZ215" s="28"/>
      <c r="IA215" s="28"/>
      <c r="IB215" s="28"/>
      <c r="IC215" s="28"/>
      <c r="ID215" s="28"/>
      <c r="IE215" s="28"/>
      <c r="IF215" s="28"/>
      <c r="IG215" s="28"/>
      <c r="IH215" s="28"/>
      <c r="II215" s="28"/>
      <c r="IJ215" s="28"/>
      <c r="IK215" s="28"/>
      <c r="IL215" s="28"/>
      <c r="IM215" s="28"/>
      <c r="IN215" s="28"/>
    </row>
    <row r="216" spans="9:248" x14ac:dyDescent="0.35">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c r="GP216" s="28"/>
      <c r="GQ216" s="28"/>
      <c r="GR216" s="28"/>
      <c r="GS216" s="28"/>
      <c r="GT216" s="28"/>
      <c r="GU216" s="28"/>
      <c r="GV216" s="28"/>
      <c r="GW216" s="28"/>
      <c r="GX216" s="28"/>
      <c r="GY216" s="28"/>
      <c r="GZ216" s="28"/>
      <c r="HA216" s="28"/>
      <c r="HB216" s="28"/>
      <c r="HC216" s="28"/>
      <c r="HD216" s="28"/>
      <c r="HE216" s="28"/>
      <c r="HF216" s="28"/>
      <c r="HG216" s="28"/>
      <c r="HH216" s="28"/>
      <c r="HI216" s="28"/>
      <c r="HJ216" s="28"/>
      <c r="HK216" s="28"/>
      <c r="HL216" s="28"/>
      <c r="HM216" s="28"/>
      <c r="HN216" s="28"/>
      <c r="HO216" s="28"/>
      <c r="HP216" s="28"/>
      <c r="HQ216" s="28"/>
      <c r="HR216" s="28"/>
      <c r="HS216" s="28"/>
      <c r="HT216" s="28"/>
      <c r="HU216" s="28"/>
      <c r="HV216" s="28"/>
      <c r="HW216" s="28"/>
      <c r="HX216" s="28"/>
      <c r="HY216" s="28"/>
      <c r="HZ216" s="28"/>
      <c r="IA216" s="28"/>
      <c r="IB216" s="28"/>
      <c r="IC216" s="28"/>
      <c r="ID216" s="28"/>
      <c r="IE216" s="28"/>
      <c r="IF216" s="28"/>
      <c r="IG216" s="28"/>
      <c r="IH216" s="28"/>
      <c r="II216" s="28"/>
      <c r="IJ216" s="28"/>
      <c r="IK216" s="28"/>
      <c r="IL216" s="28"/>
      <c r="IM216" s="28"/>
      <c r="IN216" s="28"/>
    </row>
    <row r="217" spans="9:248" x14ac:dyDescent="0.35">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c r="GP217" s="28"/>
      <c r="GQ217" s="28"/>
      <c r="GR217" s="28"/>
      <c r="GS217" s="28"/>
      <c r="GT217" s="28"/>
      <c r="GU217" s="28"/>
      <c r="GV217" s="28"/>
      <c r="GW217" s="28"/>
      <c r="GX217" s="28"/>
      <c r="GY217" s="28"/>
      <c r="GZ217" s="28"/>
      <c r="HA217" s="28"/>
      <c r="HB217" s="28"/>
      <c r="HC217" s="28"/>
      <c r="HD217" s="28"/>
      <c r="HE217" s="28"/>
      <c r="HF217" s="28"/>
      <c r="HG217" s="28"/>
      <c r="HH217" s="28"/>
      <c r="HI217" s="28"/>
      <c r="HJ217" s="28"/>
      <c r="HK217" s="28"/>
      <c r="HL217" s="28"/>
      <c r="HM217" s="28"/>
      <c r="HN217" s="28"/>
      <c r="HO217" s="28"/>
      <c r="HP217" s="28"/>
      <c r="HQ217" s="28"/>
      <c r="HR217" s="28"/>
      <c r="HS217" s="28"/>
      <c r="HT217" s="28"/>
      <c r="HU217" s="28"/>
      <c r="HV217" s="28"/>
      <c r="HW217" s="28"/>
      <c r="HX217" s="28"/>
      <c r="HY217" s="28"/>
      <c r="HZ217" s="28"/>
      <c r="IA217" s="28"/>
      <c r="IB217" s="28"/>
      <c r="IC217" s="28"/>
      <c r="ID217" s="28"/>
      <c r="IE217" s="28"/>
      <c r="IF217" s="28"/>
      <c r="IG217" s="28"/>
      <c r="IH217" s="28"/>
      <c r="II217" s="28"/>
      <c r="IJ217" s="28"/>
      <c r="IK217" s="28"/>
      <c r="IL217" s="28"/>
      <c r="IM217" s="28"/>
      <c r="IN217" s="28"/>
    </row>
    <row r="218" spans="9:248" x14ac:dyDescent="0.35">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c r="FJ218" s="28"/>
      <c r="FK218" s="28"/>
      <c r="FL218" s="28"/>
      <c r="FM218" s="28"/>
      <c r="FN218" s="28"/>
      <c r="FO218" s="28"/>
      <c r="FP218" s="28"/>
      <c r="FQ218" s="28"/>
      <c r="FR218" s="28"/>
      <c r="FS218" s="28"/>
      <c r="FT218" s="28"/>
      <c r="FU218" s="28"/>
      <c r="FV218" s="28"/>
      <c r="FW218" s="28"/>
      <c r="FX218" s="28"/>
      <c r="FY218" s="28"/>
      <c r="FZ218" s="28"/>
      <c r="GA218" s="28"/>
      <c r="GB218" s="28"/>
      <c r="GC218" s="28"/>
      <c r="GD218" s="28"/>
      <c r="GE218" s="28"/>
      <c r="GF218" s="28"/>
      <c r="GG218" s="28"/>
      <c r="GH218" s="28"/>
      <c r="GI218" s="28"/>
      <c r="GJ218" s="28"/>
      <c r="GK218" s="28"/>
      <c r="GL218" s="28"/>
      <c r="GM218" s="28"/>
      <c r="GN218" s="28"/>
      <c r="GO218" s="28"/>
      <c r="GP218" s="28"/>
      <c r="GQ218" s="28"/>
      <c r="GR218" s="28"/>
      <c r="GS218" s="28"/>
      <c r="GT218" s="28"/>
      <c r="GU218" s="28"/>
      <c r="GV218" s="28"/>
      <c r="GW218" s="28"/>
      <c r="GX218" s="28"/>
      <c r="GY218" s="28"/>
      <c r="GZ218" s="28"/>
      <c r="HA218" s="28"/>
      <c r="HB218" s="28"/>
      <c r="HC218" s="28"/>
      <c r="HD218" s="28"/>
      <c r="HE218" s="28"/>
      <c r="HF218" s="28"/>
      <c r="HG218" s="28"/>
      <c r="HH218" s="28"/>
      <c r="HI218" s="28"/>
      <c r="HJ218" s="28"/>
      <c r="HK218" s="28"/>
      <c r="HL218" s="28"/>
      <c r="HM218" s="28"/>
      <c r="HN218" s="28"/>
      <c r="HO218" s="28"/>
      <c r="HP218" s="28"/>
      <c r="HQ218" s="28"/>
      <c r="HR218" s="28"/>
      <c r="HS218" s="28"/>
      <c r="HT218" s="28"/>
      <c r="HU218" s="28"/>
      <c r="HV218" s="28"/>
      <c r="HW218" s="28"/>
      <c r="HX218" s="28"/>
      <c r="HY218" s="28"/>
      <c r="HZ218" s="28"/>
      <c r="IA218" s="28"/>
      <c r="IB218" s="28"/>
      <c r="IC218" s="28"/>
      <c r="ID218" s="28"/>
      <c r="IE218" s="28"/>
      <c r="IF218" s="28"/>
      <c r="IG218" s="28"/>
      <c r="IH218" s="28"/>
      <c r="II218" s="28"/>
      <c r="IJ218" s="28"/>
      <c r="IK218" s="28"/>
      <c r="IL218" s="28"/>
      <c r="IM218" s="28"/>
      <c r="IN218" s="28"/>
    </row>
    <row r="219" spans="9:248" x14ac:dyDescent="0.35">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28"/>
      <c r="GC219" s="28"/>
      <c r="GD219" s="28"/>
      <c r="GE219" s="28"/>
      <c r="GF219" s="28"/>
      <c r="GG219" s="28"/>
      <c r="GH219" s="28"/>
      <c r="GI219" s="28"/>
      <c r="GJ219" s="28"/>
      <c r="GK219" s="28"/>
      <c r="GL219" s="28"/>
      <c r="GM219" s="28"/>
      <c r="GN219" s="28"/>
      <c r="GO219" s="28"/>
      <c r="GP219" s="28"/>
      <c r="GQ219" s="28"/>
      <c r="GR219" s="28"/>
      <c r="GS219" s="28"/>
      <c r="GT219" s="28"/>
      <c r="GU219" s="28"/>
      <c r="GV219" s="28"/>
      <c r="GW219" s="28"/>
      <c r="GX219" s="28"/>
      <c r="GY219" s="28"/>
      <c r="GZ219" s="28"/>
      <c r="HA219" s="28"/>
      <c r="HB219" s="28"/>
      <c r="HC219" s="28"/>
      <c r="HD219" s="28"/>
      <c r="HE219" s="28"/>
      <c r="HF219" s="28"/>
      <c r="HG219" s="28"/>
      <c r="HH219" s="28"/>
      <c r="HI219" s="28"/>
      <c r="HJ219" s="28"/>
      <c r="HK219" s="28"/>
      <c r="HL219" s="28"/>
      <c r="HM219" s="28"/>
      <c r="HN219" s="28"/>
      <c r="HO219" s="28"/>
      <c r="HP219" s="28"/>
      <c r="HQ219" s="28"/>
      <c r="HR219" s="28"/>
      <c r="HS219" s="28"/>
      <c r="HT219" s="28"/>
      <c r="HU219" s="28"/>
      <c r="HV219" s="28"/>
      <c r="HW219" s="28"/>
      <c r="HX219" s="28"/>
      <c r="HY219" s="28"/>
      <c r="HZ219" s="28"/>
      <c r="IA219" s="28"/>
      <c r="IB219" s="28"/>
      <c r="IC219" s="28"/>
      <c r="ID219" s="28"/>
      <c r="IE219" s="28"/>
      <c r="IF219" s="28"/>
      <c r="IG219" s="28"/>
      <c r="IH219" s="28"/>
      <c r="II219" s="28"/>
      <c r="IJ219" s="28"/>
      <c r="IK219" s="28"/>
      <c r="IL219" s="28"/>
      <c r="IM219" s="28"/>
      <c r="IN219" s="28"/>
    </row>
    <row r="220" spans="9:248" x14ac:dyDescent="0.35">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c r="FJ220" s="28"/>
      <c r="FK220" s="28"/>
      <c r="FL220" s="28"/>
      <c r="FM220" s="28"/>
      <c r="FN220" s="28"/>
      <c r="FO220" s="28"/>
      <c r="FP220" s="28"/>
      <c r="FQ220" s="28"/>
      <c r="FR220" s="28"/>
      <c r="FS220" s="28"/>
      <c r="FT220" s="28"/>
      <c r="FU220" s="28"/>
      <c r="FV220" s="28"/>
      <c r="FW220" s="28"/>
      <c r="FX220" s="28"/>
      <c r="FY220" s="28"/>
      <c r="FZ220" s="28"/>
      <c r="GA220" s="28"/>
      <c r="GB220" s="28"/>
      <c r="GC220" s="28"/>
      <c r="GD220" s="28"/>
      <c r="GE220" s="28"/>
      <c r="GF220" s="28"/>
      <c r="GG220" s="28"/>
      <c r="GH220" s="28"/>
      <c r="GI220" s="28"/>
      <c r="GJ220" s="28"/>
      <c r="GK220" s="28"/>
      <c r="GL220" s="28"/>
      <c r="GM220" s="28"/>
      <c r="GN220" s="28"/>
      <c r="GO220" s="28"/>
      <c r="GP220" s="28"/>
      <c r="GQ220" s="28"/>
      <c r="GR220" s="28"/>
      <c r="GS220" s="28"/>
      <c r="GT220" s="28"/>
      <c r="GU220" s="28"/>
      <c r="GV220" s="28"/>
      <c r="GW220" s="28"/>
      <c r="GX220" s="28"/>
      <c r="GY220" s="28"/>
      <c r="GZ220" s="28"/>
      <c r="HA220" s="28"/>
      <c r="HB220" s="28"/>
      <c r="HC220" s="28"/>
      <c r="HD220" s="28"/>
      <c r="HE220" s="28"/>
      <c r="HF220" s="28"/>
      <c r="HG220" s="28"/>
      <c r="HH220" s="28"/>
      <c r="HI220" s="28"/>
      <c r="HJ220" s="28"/>
      <c r="HK220" s="28"/>
      <c r="HL220" s="28"/>
      <c r="HM220" s="28"/>
      <c r="HN220" s="28"/>
      <c r="HO220" s="28"/>
      <c r="HP220" s="28"/>
      <c r="HQ220" s="28"/>
      <c r="HR220" s="28"/>
      <c r="HS220" s="28"/>
      <c r="HT220" s="28"/>
      <c r="HU220" s="28"/>
      <c r="HV220" s="28"/>
      <c r="HW220" s="28"/>
      <c r="HX220" s="28"/>
      <c r="HY220" s="28"/>
      <c r="HZ220" s="28"/>
      <c r="IA220" s="28"/>
      <c r="IB220" s="28"/>
      <c r="IC220" s="28"/>
      <c r="ID220" s="28"/>
      <c r="IE220" s="28"/>
      <c r="IF220" s="28"/>
      <c r="IG220" s="28"/>
      <c r="IH220" s="28"/>
      <c r="II220" s="28"/>
      <c r="IJ220" s="28"/>
      <c r="IK220" s="28"/>
      <c r="IL220" s="28"/>
      <c r="IM220" s="28"/>
      <c r="IN220" s="28"/>
    </row>
    <row r="221" spans="9:248" x14ac:dyDescent="0.35">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c r="FJ221" s="28"/>
      <c r="FK221" s="28"/>
      <c r="FL221" s="28"/>
      <c r="FM221" s="28"/>
      <c r="FN221" s="28"/>
      <c r="FO221" s="28"/>
      <c r="FP221" s="28"/>
      <c r="FQ221" s="28"/>
      <c r="FR221" s="28"/>
      <c r="FS221" s="28"/>
      <c r="FT221" s="28"/>
      <c r="FU221" s="28"/>
      <c r="FV221" s="28"/>
      <c r="FW221" s="28"/>
      <c r="FX221" s="28"/>
      <c r="FY221" s="28"/>
      <c r="FZ221" s="28"/>
      <c r="GA221" s="28"/>
      <c r="GB221" s="28"/>
      <c r="GC221" s="28"/>
      <c r="GD221" s="28"/>
      <c r="GE221" s="28"/>
      <c r="GF221" s="28"/>
      <c r="GG221" s="28"/>
      <c r="GH221" s="28"/>
      <c r="GI221" s="28"/>
      <c r="GJ221" s="28"/>
      <c r="GK221" s="28"/>
      <c r="GL221" s="28"/>
      <c r="GM221" s="28"/>
      <c r="GN221" s="28"/>
      <c r="GO221" s="28"/>
      <c r="GP221" s="28"/>
      <c r="GQ221" s="28"/>
      <c r="GR221" s="28"/>
      <c r="GS221" s="28"/>
      <c r="GT221" s="28"/>
      <c r="GU221" s="28"/>
      <c r="GV221" s="28"/>
      <c r="GW221" s="28"/>
      <c r="GX221" s="28"/>
      <c r="GY221" s="28"/>
      <c r="GZ221" s="28"/>
      <c r="HA221" s="28"/>
      <c r="HB221" s="28"/>
      <c r="HC221" s="28"/>
      <c r="HD221" s="28"/>
      <c r="HE221" s="28"/>
      <c r="HF221" s="28"/>
      <c r="HG221" s="28"/>
      <c r="HH221" s="28"/>
      <c r="HI221" s="28"/>
      <c r="HJ221" s="28"/>
      <c r="HK221" s="28"/>
      <c r="HL221" s="28"/>
      <c r="HM221" s="28"/>
      <c r="HN221" s="28"/>
      <c r="HO221" s="28"/>
      <c r="HP221" s="28"/>
      <c r="HQ221" s="28"/>
      <c r="HR221" s="28"/>
      <c r="HS221" s="28"/>
      <c r="HT221" s="28"/>
      <c r="HU221" s="28"/>
      <c r="HV221" s="28"/>
      <c r="HW221" s="28"/>
      <c r="HX221" s="28"/>
      <c r="HY221" s="28"/>
      <c r="HZ221" s="28"/>
      <c r="IA221" s="28"/>
      <c r="IB221" s="28"/>
      <c r="IC221" s="28"/>
      <c r="ID221" s="28"/>
      <c r="IE221" s="28"/>
      <c r="IF221" s="28"/>
      <c r="IG221" s="28"/>
      <c r="IH221" s="28"/>
      <c r="II221" s="28"/>
      <c r="IJ221" s="28"/>
      <c r="IK221" s="28"/>
      <c r="IL221" s="28"/>
      <c r="IM221" s="28"/>
      <c r="IN221" s="28"/>
    </row>
    <row r="222" spans="9:248" x14ac:dyDescent="0.35">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c r="IN222" s="28"/>
    </row>
    <row r="223" spans="9:248" x14ac:dyDescent="0.35">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28"/>
      <c r="IF223" s="28"/>
      <c r="IG223" s="28"/>
      <c r="IH223" s="28"/>
      <c r="II223" s="28"/>
      <c r="IJ223" s="28"/>
      <c r="IK223" s="28"/>
      <c r="IL223" s="28"/>
      <c r="IM223" s="28"/>
      <c r="IN223" s="28"/>
    </row>
    <row r="224" spans="9:248" x14ac:dyDescent="0.35">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c r="IN224" s="28"/>
    </row>
    <row r="225" spans="9:248" x14ac:dyDescent="0.35">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
      <c r="FQ225" s="28"/>
      <c r="FR225" s="28"/>
      <c r="FS225" s="28"/>
      <c r="FT225" s="28"/>
      <c r="FU225" s="28"/>
      <c r="FV225" s="28"/>
      <c r="FW225" s="28"/>
      <c r="FX225" s="28"/>
      <c r="FY225" s="28"/>
      <c r="FZ225" s="28"/>
      <c r="GA225" s="28"/>
      <c r="GB225" s="28"/>
      <c r="GC225" s="28"/>
      <c r="GD225" s="28"/>
      <c r="GE225" s="28"/>
      <c r="GF225" s="28"/>
      <c r="GG225" s="28"/>
      <c r="GH225" s="28"/>
      <c r="GI225" s="28"/>
      <c r="GJ225" s="28"/>
      <c r="GK225" s="28"/>
      <c r="GL225" s="28"/>
      <c r="GM225" s="28"/>
      <c r="GN225" s="28"/>
      <c r="GO225" s="28"/>
      <c r="GP225" s="28"/>
      <c r="GQ225" s="28"/>
      <c r="GR225" s="28"/>
      <c r="GS225" s="28"/>
      <c r="GT225" s="28"/>
      <c r="GU225" s="28"/>
      <c r="GV225" s="28"/>
      <c r="GW225" s="28"/>
      <c r="GX225" s="28"/>
      <c r="GY225" s="28"/>
      <c r="GZ225" s="28"/>
      <c r="HA225" s="28"/>
      <c r="HB225" s="28"/>
      <c r="HC225" s="28"/>
      <c r="HD225" s="28"/>
      <c r="HE225" s="28"/>
      <c r="HF225" s="28"/>
      <c r="HG225" s="28"/>
      <c r="HH225" s="28"/>
      <c r="HI225" s="28"/>
      <c r="HJ225" s="28"/>
      <c r="HK225" s="28"/>
      <c r="HL225" s="28"/>
      <c r="HM225" s="28"/>
      <c r="HN225" s="28"/>
      <c r="HO225" s="28"/>
      <c r="HP225" s="28"/>
      <c r="HQ225" s="28"/>
      <c r="HR225" s="28"/>
      <c r="HS225" s="28"/>
      <c r="HT225" s="28"/>
      <c r="HU225" s="28"/>
      <c r="HV225" s="28"/>
      <c r="HW225" s="28"/>
      <c r="HX225" s="28"/>
      <c r="HY225" s="28"/>
      <c r="HZ225" s="28"/>
      <c r="IA225" s="28"/>
      <c r="IB225" s="28"/>
      <c r="IC225" s="28"/>
      <c r="ID225" s="28"/>
      <c r="IE225" s="28"/>
      <c r="IF225" s="28"/>
      <c r="IG225" s="28"/>
      <c r="IH225" s="28"/>
      <c r="II225" s="28"/>
      <c r="IJ225" s="28"/>
      <c r="IK225" s="28"/>
      <c r="IL225" s="28"/>
      <c r="IM225" s="28"/>
      <c r="IN225" s="28"/>
    </row>
    <row r="226" spans="9:248" x14ac:dyDescent="0.35">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c r="GP226" s="28"/>
      <c r="GQ226" s="28"/>
      <c r="GR226" s="28"/>
      <c r="GS226" s="28"/>
      <c r="GT226" s="28"/>
      <c r="GU226" s="28"/>
      <c r="GV226" s="28"/>
      <c r="GW226" s="28"/>
      <c r="GX226" s="28"/>
      <c r="GY226" s="28"/>
      <c r="GZ226" s="28"/>
      <c r="HA226" s="28"/>
      <c r="HB226" s="28"/>
      <c r="HC226" s="28"/>
      <c r="HD226" s="28"/>
      <c r="HE226" s="28"/>
      <c r="HF226" s="28"/>
      <c r="HG226" s="28"/>
      <c r="HH226" s="28"/>
      <c r="HI226" s="28"/>
      <c r="HJ226" s="28"/>
      <c r="HK226" s="28"/>
      <c r="HL226" s="28"/>
      <c r="HM226" s="28"/>
      <c r="HN226" s="28"/>
      <c r="HO226" s="28"/>
      <c r="HP226" s="28"/>
      <c r="HQ226" s="28"/>
      <c r="HR226" s="28"/>
      <c r="HS226" s="28"/>
      <c r="HT226" s="28"/>
      <c r="HU226" s="28"/>
      <c r="HV226" s="28"/>
      <c r="HW226" s="28"/>
      <c r="HX226" s="28"/>
      <c r="HY226" s="28"/>
      <c r="HZ226" s="28"/>
      <c r="IA226" s="28"/>
      <c r="IB226" s="28"/>
      <c r="IC226" s="28"/>
      <c r="ID226" s="28"/>
      <c r="IE226" s="28"/>
      <c r="IF226" s="28"/>
      <c r="IG226" s="28"/>
      <c r="IH226" s="28"/>
      <c r="II226" s="28"/>
      <c r="IJ226" s="28"/>
      <c r="IK226" s="28"/>
      <c r="IL226" s="28"/>
      <c r="IM226" s="28"/>
      <c r="IN226" s="28"/>
    </row>
    <row r="227" spans="9:248" x14ac:dyDescent="0.35">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
      <c r="FQ227" s="28"/>
      <c r="FR227" s="28"/>
      <c r="FS227" s="28"/>
      <c r="FT227" s="28"/>
      <c r="FU227" s="28"/>
      <c r="FV227" s="28"/>
      <c r="FW227" s="28"/>
      <c r="FX227" s="28"/>
      <c r="FY227" s="28"/>
      <c r="FZ227" s="28"/>
      <c r="GA227" s="28"/>
      <c r="GB227" s="28"/>
      <c r="GC227" s="28"/>
      <c r="GD227" s="28"/>
      <c r="GE227" s="28"/>
      <c r="GF227" s="28"/>
      <c r="GG227" s="28"/>
      <c r="GH227" s="28"/>
      <c r="GI227" s="28"/>
      <c r="GJ227" s="28"/>
      <c r="GK227" s="28"/>
      <c r="GL227" s="28"/>
      <c r="GM227" s="28"/>
      <c r="GN227" s="28"/>
      <c r="GO227" s="28"/>
      <c r="GP227" s="28"/>
      <c r="GQ227" s="28"/>
      <c r="GR227" s="28"/>
      <c r="GS227" s="28"/>
      <c r="GT227" s="28"/>
      <c r="GU227" s="28"/>
      <c r="GV227" s="28"/>
      <c r="GW227" s="28"/>
      <c r="GX227" s="28"/>
      <c r="GY227" s="28"/>
      <c r="GZ227" s="28"/>
      <c r="HA227" s="28"/>
      <c r="HB227" s="28"/>
      <c r="HC227" s="28"/>
      <c r="HD227" s="28"/>
      <c r="HE227" s="28"/>
      <c r="HF227" s="28"/>
      <c r="HG227" s="28"/>
      <c r="HH227" s="28"/>
      <c r="HI227" s="28"/>
      <c r="HJ227" s="28"/>
      <c r="HK227" s="28"/>
      <c r="HL227" s="28"/>
      <c r="HM227" s="28"/>
      <c r="HN227" s="28"/>
      <c r="HO227" s="28"/>
      <c r="HP227" s="28"/>
      <c r="HQ227" s="28"/>
      <c r="HR227" s="28"/>
      <c r="HS227" s="28"/>
      <c r="HT227" s="28"/>
      <c r="HU227" s="28"/>
      <c r="HV227" s="28"/>
      <c r="HW227" s="28"/>
      <c r="HX227" s="28"/>
      <c r="HY227" s="28"/>
      <c r="HZ227" s="28"/>
      <c r="IA227" s="28"/>
      <c r="IB227" s="28"/>
      <c r="IC227" s="28"/>
      <c r="ID227" s="28"/>
      <c r="IE227" s="28"/>
      <c r="IF227" s="28"/>
      <c r="IG227" s="28"/>
      <c r="IH227" s="28"/>
      <c r="II227" s="28"/>
      <c r="IJ227" s="28"/>
      <c r="IK227" s="28"/>
      <c r="IL227" s="28"/>
      <c r="IM227" s="28"/>
      <c r="IN227" s="28"/>
    </row>
    <row r="228" spans="9:248" x14ac:dyDescent="0.35">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c r="DX228" s="28"/>
      <c r="DY228" s="28"/>
      <c r="DZ228" s="28"/>
      <c r="EA228" s="28"/>
      <c r="EB228" s="28"/>
      <c r="EC228" s="28"/>
      <c r="ED228" s="28"/>
      <c r="EE228" s="28"/>
      <c r="EF228" s="28"/>
      <c r="EG228" s="28"/>
      <c r="EH228" s="28"/>
      <c r="EI228" s="28"/>
      <c r="EJ228" s="28"/>
      <c r="EK228" s="28"/>
      <c r="EL228" s="28"/>
      <c r="EM228" s="28"/>
      <c r="EN228" s="28"/>
      <c r="EO228" s="28"/>
      <c r="EP228" s="28"/>
      <c r="EQ228" s="28"/>
      <c r="ER228" s="28"/>
      <c r="ES228" s="28"/>
      <c r="ET228" s="28"/>
      <c r="EU228" s="28"/>
      <c r="EV228" s="28"/>
      <c r="EW228" s="28"/>
      <c r="EX228" s="28"/>
      <c r="EY228" s="28"/>
      <c r="EZ228" s="28"/>
      <c r="FA228" s="28"/>
      <c r="FB228" s="28"/>
      <c r="FC228" s="28"/>
      <c r="FD228" s="28"/>
      <c r="FE228" s="28"/>
      <c r="FF228" s="28"/>
      <c r="FG228" s="28"/>
      <c r="FH228" s="28"/>
      <c r="FI228" s="28"/>
      <c r="FJ228" s="28"/>
      <c r="FK228" s="28"/>
      <c r="FL228" s="28"/>
      <c r="FM228" s="28"/>
      <c r="FN228" s="28"/>
      <c r="FO228" s="28"/>
      <c r="FP228" s="28"/>
      <c r="FQ228" s="28"/>
      <c r="FR228" s="28"/>
      <c r="FS228" s="28"/>
      <c r="FT228" s="28"/>
      <c r="FU228" s="28"/>
      <c r="FV228" s="28"/>
      <c r="FW228" s="28"/>
      <c r="FX228" s="28"/>
      <c r="FY228" s="28"/>
      <c r="FZ228" s="28"/>
      <c r="GA228" s="28"/>
      <c r="GB228" s="28"/>
      <c r="GC228" s="28"/>
      <c r="GD228" s="28"/>
      <c r="GE228" s="28"/>
      <c r="GF228" s="28"/>
      <c r="GG228" s="28"/>
      <c r="GH228" s="28"/>
      <c r="GI228" s="28"/>
      <c r="GJ228" s="28"/>
      <c r="GK228" s="28"/>
      <c r="GL228" s="28"/>
      <c r="GM228" s="28"/>
      <c r="GN228" s="28"/>
      <c r="GO228" s="28"/>
      <c r="GP228" s="28"/>
      <c r="GQ228" s="28"/>
      <c r="GR228" s="28"/>
      <c r="GS228" s="28"/>
      <c r="GT228" s="28"/>
      <c r="GU228" s="28"/>
      <c r="GV228" s="28"/>
      <c r="GW228" s="28"/>
      <c r="GX228" s="28"/>
      <c r="GY228" s="28"/>
      <c r="GZ228" s="28"/>
      <c r="HA228" s="28"/>
      <c r="HB228" s="28"/>
      <c r="HC228" s="28"/>
      <c r="HD228" s="28"/>
      <c r="HE228" s="28"/>
      <c r="HF228" s="28"/>
      <c r="HG228" s="28"/>
      <c r="HH228" s="28"/>
      <c r="HI228" s="28"/>
      <c r="HJ228" s="28"/>
      <c r="HK228" s="28"/>
      <c r="HL228" s="28"/>
      <c r="HM228" s="28"/>
      <c r="HN228" s="28"/>
      <c r="HO228" s="28"/>
      <c r="HP228" s="28"/>
      <c r="HQ228" s="28"/>
      <c r="HR228" s="28"/>
      <c r="HS228" s="28"/>
      <c r="HT228" s="28"/>
      <c r="HU228" s="28"/>
      <c r="HV228" s="28"/>
      <c r="HW228" s="28"/>
      <c r="HX228" s="28"/>
      <c r="HY228" s="28"/>
      <c r="HZ228" s="28"/>
      <c r="IA228" s="28"/>
      <c r="IB228" s="28"/>
      <c r="IC228" s="28"/>
      <c r="ID228" s="28"/>
      <c r="IE228" s="28"/>
      <c r="IF228" s="28"/>
      <c r="IG228" s="28"/>
      <c r="IH228" s="28"/>
      <c r="II228" s="28"/>
      <c r="IJ228" s="28"/>
      <c r="IK228" s="28"/>
      <c r="IL228" s="28"/>
      <c r="IM228" s="28"/>
      <c r="IN228" s="28"/>
    </row>
    <row r="229" spans="9:248" x14ac:dyDescent="0.35">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8"/>
      <c r="DO229" s="28"/>
      <c r="DP229" s="28"/>
      <c r="DQ229" s="28"/>
      <c r="DR229" s="28"/>
      <c r="DS229" s="28"/>
      <c r="DT229" s="28"/>
      <c r="DU229" s="28"/>
      <c r="DV229" s="28"/>
      <c r="DW229" s="28"/>
      <c r="DX229" s="28"/>
      <c r="DY229" s="28"/>
      <c r="DZ229" s="28"/>
      <c r="EA229" s="28"/>
      <c r="EB229" s="28"/>
      <c r="EC229" s="28"/>
      <c r="ED229" s="28"/>
      <c r="EE229" s="28"/>
      <c r="EF229" s="28"/>
      <c r="EG229" s="28"/>
      <c r="EH229" s="28"/>
      <c r="EI229" s="28"/>
      <c r="EJ229" s="28"/>
      <c r="EK229" s="28"/>
      <c r="EL229" s="28"/>
      <c r="EM229" s="28"/>
      <c r="EN229" s="28"/>
      <c r="EO229" s="28"/>
      <c r="EP229" s="28"/>
      <c r="EQ229" s="28"/>
      <c r="ER229" s="28"/>
      <c r="ES229" s="28"/>
      <c r="ET229" s="28"/>
      <c r="EU229" s="28"/>
      <c r="EV229" s="28"/>
      <c r="EW229" s="28"/>
      <c r="EX229" s="28"/>
      <c r="EY229" s="28"/>
      <c r="EZ229" s="28"/>
      <c r="FA229" s="28"/>
      <c r="FB229" s="28"/>
      <c r="FC229" s="28"/>
      <c r="FD229" s="28"/>
      <c r="FE229" s="28"/>
      <c r="FF229" s="28"/>
      <c r="FG229" s="28"/>
      <c r="FH229" s="28"/>
      <c r="FI229" s="28"/>
      <c r="FJ229" s="28"/>
      <c r="FK229" s="28"/>
      <c r="FL229" s="28"/>
      <c r="FM229" s="28"/>
      <c r="FN229" s="28"/>
      <c r="FO229" s="28"/>
      <c r="FP229" s="28"/>
      <c r="FQ229" s="28"/>
      <c r="FR229" s="28"/>
      <c r="FS229" s="28"/>
      <c r="FT229" s="28"/>
      <c r="FU229" s="28"/>
      <c r="FV229" s="28"/>
      <c r="FW229" s="28"/>
      <c r="FX229" s="28"/>
      <c r="FY229" s="28"/>
      <c r="FZ229" s="28"/>
      <c r="GA229" s="28"/>
      <c r="GB229" s="28"/>
      <c r="GC229" s="28"/>
      <c r="GD229" s="28"/>
      <c r="GE229" s="28"/>
      <c r="GF229" s="28"/>
      <c r="GG229" s="28"/>
      <c r="GH229" s="28"/>
      <c r="GI229" s="28"/>
      <c r="GJ229" s="28"/>
      <c r="GK229" s="28"/>
      <c r="GL229" s="28"/>
      <c r="GM229" s="28"/>
      <c r="GN229" s="28"/>
      <c r="GO229" s="28"/>
      <c r="GP229" s="28"/>
      <c r="GQ229" s="28"/>
      <c r="GR229" s="28"/>
      <c r="GS229" s="28"/>
      <c r="GT229" s="28"/>
      <c r="GU229" s="28"/>
      <c r="GV229" s="28"/>
      <c r="GW229" s="28"/>
      <c r="GX229" s="28"/>
      <c r="GY229" s="28"/>
      <c r="GZ229" s="28"/>
      <c r="HA229" s="28"/>
      <c r="HB229" s="28"/>
      <c r="HC229" s="28"/>
      <c r="HD229" s="28"/>
      <c r="HE229" s="28"/>
      <c r="HF229" s="28"/>
      <c r="HG229" s="28"/>
      <c r="HH229" s="28"/>
      <c r="HI229" s="28"/>
      <c r="HJ229" s="28"/>
      <c r="HK229" s="28"/>
      <c r="HL229" s="28"/>
      <c r="HM229" s="28"/>
      <c r="HN229" s="28"/>
      <c r="HO229" s="28"/>
      <c r="HP229" s="28"/>
      <c r="HQ229" s="28"/>
      <c r="HR229" s="28"/>
      <c r="HS229" s="28"/>
      <c r="HT229" s="28"/>
      <c r="HU229" s="28"/>
      <c r="HV229" s="28"/>
      <c r="HW229" s="28"/>
      <c r="HX229" s="28"/>
      <c r="HY229" s="28"/>
      <c r="HZ229" s="28"/>
      <c r="IA229" s="28"/>
      <c r="IB229" s="28"/>
      <c r="IC229" s="28"/>
      <c r="ID229" s="28"/>
      <c r="IE229" s="28"/>
      <c r="IF229" s="28"/>
      <c r="IG229" s="28"/>
      <c r="IH229" s="28"/>
      <c r="II229" s="28"/>
      <c r="IJ229" s="28"/>
      <c r="IK229" s="28"/>
      <c r="IL229" s="28"/>
      <c r="IM229" s="28"/>
      <c r="IN229" s="28"/>
    </row>
    <row r="230" spans="9:248" x14ac:dyDescent="0.35">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28"/>
      <c r="DW230" s="28"/>
      <c r="DX230" s="28"/>
      <c r="DY230" s="28"/>
      <c r="DZ230" s="28"/>
      <c r="EA230" s="28"/>
      <c r="EB230" s="28"/>
      <c r="EC230" s="28"/>
      <c r="ED230" s="28"/>
      <c r="EE230" s="28"/>
      <c r="EF230" s="28"/>
      <c r="EG230" s="28"/>
      <c r="EH230" s="28"/>
      <c r="EI230" s="28"/>
      <c r="EJ230" s="28"/>
      <c r="EK230" s="28"/>
      <c r="EL230" s="28"/>
      <c r="EM230" s="28"/>
      <c r="EN230" s="28"/>
      <c r="EO230" s="28"/>
      <c r="EP230" s="28"/>
      <c r="EQ230" s="28"/>
      <c r="ER230" s="28"/>
      <c r="ES230" s="28"/>
      <c r="ET230" s="28"/>
      <c r="EU230" s="28"/>
      <c r="EV230" s="28"/>
      <c r="EW230" s="28"/>
      <c r="EX230" s="28"/>
      <c r="EY230" s="28"/>
      <c r="EZ230" s="28"/>
      <c r="FA230" s="28"/>
      <c r="FB230" s="28"/>
      <c r="FC230" s="28"/>
      <c r="FD230" s="28"/>
      <c r="FE230" s="28"/>
      <c r="FF230" s="28"/>
      <c r="FG230" s="28"/>
      <c r="FH230" s="28"/>
      <c r="FI230" s="28"/>
      <c r="FJ230" s="28"/>
      <c r="FK230" s="28"/>
      <c r="FL230" s="28"/>
      <c r="FM230" s="28"/>
      <c r="FN230" s="28"/>
      <c r="FO230" s="28"/>
      <c r="FP230" s="28"/>
      <c r="FQ230" s="28"/>
      <c r="FR230" s="28"/>
      <c r="FS230" s="28"/>
      <c r="FT230" s="28"/>
      <c r="FU230" s="28"/>
      <c r="FV230" s="28"/>
      <c r="FW230" s="28"/>
      <c r="FX230" s="28"/>
      <c r="FY230" s="28"/>
      <c r="FZ230" s="28"/>
      <c r="GA230" s="28"/>
      <c r="GB230" s="28"/>
      <c r="GC230" s="28"/>
      <c r="GD230" s="28"/>
      <c r="GE230" s="28"/>
      <c r="GF230" s="28"/>
      <c r="GG230" s="28"/>
      <c r="GH230" s="28"/>
      <c r="GI230" s="28"/>
      <c r="GJ230" s="28"/>
      <c r="GK230" s="28"/>
      <c r="GL230" s="28"/>
      <c r="GM230" s="28"/>
      <c r="GN230" s="28"/>
      <c r="GO230" s="28"/>
      <c r="GP230" s="28"/>
      <c r="GQ230" s="28"/>
      <c r="GR230" s="28"/>
      <c r="GS230" s="28"/>
      <c r="GT230" s="28"/>
      <c r="GU230" s="28"/>
      <c r="GV230" s="28"/>
      <c r="GW230" s="28"/>
      <c r="GX230" s="28"/>
      <c r="GY230" s="28"/>
      <c r="GZ230" s="28"/>
      <c r="HA230" s="28"/>
      <c r="HB230" s="28"/>
      <c r="HC230" s="28"/>
      <c r="HD230" s="28"/>
      <c r="HE230" s="28"/>
      <c r="HF230" s="28"/>
      <c r="HG230" s="28"/>
      <c r="HH230" s="28"/>
      <c r="HI230" s="28"/>
      <c r="HJ230" s="28"/>
      <c r="HK230" s="28"/>
      <c r="HL230" s="28"/>
      <c r="HM230" s="28"/>
      <c r="HN230" s="28"/>
      <c r="HO230" s="28"/>
      <c r="HP230" s="28"/>
      <c r="HQ230" s="28"/>
      <c r="HR230" s="28"/>
      <c r="HS230" s="28"/>
      <c r="HT230" s="28"/>
      <c r="HU230" s="28"/>
      <c r="HV230" s="28"/>
      <c r="HW230" s="28"/>
      <c r="HX230" s="28"/>
      <c r="HY230" s="28"/>
      <c r="HZ230" s="28"/>
      <c r="IA230" s="28"/>
      <c r="IB230" s="28"/>
      <c r="IC230" s="28"/>
      <c r="ID230" s="28"/>
      <c r="IE230" s="28"/>
      <c r="IF230" s="28"/>
      <c r="IG230" s="28"/>
      <c r="IH230" s="28"/>
      <c r="II230" s="28"/>
      <c r="IJ230" s="28"/>
      <c r="IK230" s="28"/>
      <c r="IL230" s="28"/>
      <c r="IM230" s="28"/>
      <c r="IN230" s="28"/>
    </row>
    <row r="231" spans="9:248" x14ac:dyDescent="0.35">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c r="DX231" s="28"/>
      <c r="DY231" s="28"/>
      <c r="DZ231" s="28"/>
      <c r="EA231" s="28"/>
      <c r="EB231" s="28"/>
      <c r="EC231" s="28"/>
      <c r="ED231" s="28"/>
      <c r="EE231" s="28"/>
      <c r="EF231" s="28"/>
      <c r="EG231" s="28"/>
      <c r="EH231" s="28"/>
      <c r="EI231" s="28"/>
      <c r="EJ231" s="28"/>
      <c r="EK231" s="28"/>
      <c r="EL231" s="28"/>
      <c r="EM231" s="28"/>
      <c r="EN231" s="28"/>
      <c r="EO231" s="28"/>
      <c r="EP231" s="28"/>
      <c r="EQ231" s="28"/>
      <c r="ER231" s="28"/>
      <c r="ES231" s="28"/>
      <c r="ET231" s="28"/>
      <c r="EU231" s="28"/>
      <c r="EV231" s="28"/>
      <c r="EW231" s="28"/>
      <c r="EX231" s="28"/>
      <c r="EY231" s="28"/>
      <c r="EZ231" s="28"/>
      <c r="FA231" s="28"/>
      <c r="FB231" s="28"/>
      <c r="FC231" s="28"/>
      <c r="FD231" s="28"/>
      <c r="FE231" s="28"/>
      <c r="FF231" s="28"/>
      <c r="FG231" s="28"/>
      <c r="FH231" s="28"/>
      <c r="FI231" s="28"/>
      <c r="FJ231" s="28"/>
      <c r="FK231" s="28"/>
      <c r="FL231" s="28"/>
      <c r="FM231" s="28"/>
      <c r="FN231" s="28"/>
      <c r="FO231" s="28"/>
      <c r="FP231" s="28"/>
      <c r="FQ231" s="28"/>
      <c r="FR231" s="28"/>
      <c r="FS231" s="28"/>
      <c r="FT231" s="28"/>
      <c r="FU231" s="28"/>
      <c r="FV231" s="28"/>
      <c r="FW231" s="28"/>
      <c r="FX231" s="28"/>
      <c r="FY231" s="28"/>
      <c r="FZ231" s="28"/>
      <c r="GA231" s="28"/>
      <c r="GB231" s="28"/>
      <c r="GC231" s="28"/>
      <c r="GD231" s="28"/>
      <c r="GE231" s="28"/>
      <c r="GF231" s="28"/>
      <c r="GG231" s="28"/>
      <c r="GH231" s="28"/>
      <c r="GI231" s="28"/>
      <c r="GJ231" s="28"/>
      <c r="GK231" s="28"/>
      <c r="GL231" s="28"/>
      <c r="GM231" s="28"/>
      <c r="GN231" s="28"/>
      <c r="GO231" s="28"/>
      <c r="GP231" s="28"/>
      <c r="GQ231" s="28"/>
      <c r="GR231" s="28"/>
      <c r="GS231" s="28"/>
      <c r="GT231" s="28"/>
      <c r="GU231" s="28"/>
      <c r="GV231" s="28"/>
      <c r="GW231" s="28"/>
      <c r="GX231" s="28"/>
      <c r="GY231" s="28"/>
      <c r="GZ231" s="28"/>
      <c r="HA231" s="28"/>
      <c r="HB231" s="28"/>
      <c r="HC231" s="28"/>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c r="IN231" s="28"/>
    </row>
    <row r="232" spans="9:248" x14ac:dyDescent="0.35">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c r="DX232" s="28"/>
      <c r="DY232" s="28"/>
      <c r="DZ232" s="28"/>
      <c r="EA232" s="28"/>
      <c r="EB232" s="28"/>
      <c r="EC232" s="28"/>
      <c r="ED232" s="28"/>
      <c r="EE232" s="28"/>
      <c r="EF232" s="28"/>
      <c r="EG232" s="28"/>
      <c r="EH232" s="28"/>
      <c r="EI232" s="28"/>
      <c r="EJ232" s="28"/>
      <c r="EK232" s="28"/>
      <c r="EL232" s="28"/>
      <c r="EM232" s="28"/>
      <c r="EN232" s="28"/>
      <c r="EO232" s="28"/>
      <c r="EP232" s="28"/>
      <c r="EQ232" s="28"/>
      <c r="ER232" s="28"/>
      <c r="ES232" s="28"/>
      <c r="ET232" s="28"/>
      <c r="EU232" s="28"/>
      <c r="EV232" s="28"/>
      <c r="EW232" s="28"/>
      <c r="EX232" s="28"/>
      <c r="EY232" s="28"/>
      <c r="EZ232" s="28"/>
      <c r="FA232" s="28"/>
      <c r="FB232" s="28"/>
      <c r="FC232" s="28"/>
      <c r="FD232" s="28"/>
      <c r="FE232" s="28"/>
      <c r="FF232" s="28"/>
      <c r="FG232" s="28"/>
      <c r="FH232" s="28"/>
      <c r="FI232" s="28"/>
      <c r="FJ232" s="28"/>
      <c r="FK232" s="28"/>
      <c r="FL232" s="28"/>
      <c r="FM232" s="28"/>
      <c r="FN232" s="28"/>
      <c r="FO232" s="28"/>
      <c r="FP232" s="28"/>
      <c r="FQ232" s="28"/>
      <c r="FR232" s="28"/>
      <c r="FS232" s="28"/>
      <c r="FT232" s="28"/>
      <c r="FU232" s="28"/>
      <c r="FV232" s="28"/>
      <c r="FW232" s="28"/>
      <c r="FX232" s="28"/>
      <c r="FY232" s="28"/>
      <c r="FZ232" s="28"/>
      <c r="GA232" s="28"/>
      <c r="GB232" s="28"/>
      <c r="GC232" s="28"/>
      <c r="GD232" s="28"/>
      <c r="GE232" s="28"/>
      <c r="GF232" s="28"/>
      <c r="GG232" s="28"/>
      <c r="GH232" s="28"/>
      <c r="GI232" s="28"/>
      <c r="GJ232" s="28"/>
      <c r="GK232" s="28"/>
      <c r="GL232" s="28"/>
      <c r="GM232" s="28"/>
      <c r="GN232" s="28"/>
      <c r="GO232" s="28"/>
      <c r="GP232" s="28"/>
      <c r="GQ232" s="28"/>
      <c r="GR232" s="28"/>
      <c r="GS232" s="28"/>
      <c r="GT232" s="28"/>
      <c r="GU232" s="28"/>
      <c r="GV232" s="28"/>
      <c r="GW232" s="28"/>
      <c r="GX232" s="28"/>
      <c r="GY232" s="28"/>
      <c r="GZ232" s="28"/>
      <c r="HA232" s="28"/>
      <c r="HB232" s="28"/>
      <c r="HC232" s="28"/>
      <c r="HD232" s="28"/>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c r="IN232" s="28"/>
    </row>
    <row r="233" spans="9:248" x14ac:dyDescent="0.35">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28"/>
      <c r="DW233" s="28"/>
      <c r="DX233" s="28"/>
      <c r="DY233" s="28"/>
      <c r="DZ233" s="28"/>
      <c r="EA233" s="28"/>
      <c r="EB233" s="28"/>
      <c r="EC233" s="28"/>
      <c r="ED233" s="28"/>
      <c r="EE233" s="28"/>
      <c r="EF233" s="28"/>
      <c r="EG233" s="28"/>
      <c r="EH233" s="28"/>
      <c r="EI233" s="28"/>
      <c r="EJ233" s="28"/>
      <c r="EK233" s="28"/>
      <c r="EL233" s="28"/>
      <c r="EM233" s="28"/>
      <c r="EN233" s="28"/>
      <c r="EO233" s="28"/>
      <c r="EP233" s="28"/>
      <c r="EQ233" s="28"/>
      <c r="ER233" s="28"/>
      <c r="ES233" s="28"/>
      <c r="ET233" s="28"/>
      <c r="EU233" s="28"/>
      <c r="EV233" s="28"/>
      <c r="EW233" s="28"/>
      <c r="EX233" s="28"/>
      <c r="EY233" s="28"/>
      <c r="EZ233" s="28"/>
      <c r="FA233" s="28"/>
      <c r="FB233" s="28"/>
      <c r="FC233" s="28"/>
      <c r="FD233" s="28"/>
      <c r="FE233" s="28"/>
      <c r="FF233" s="28"/>
      <c r="FG233" s="28"/>
      <c r="FH233" s="28"/>
      <c r="FI233" s="28"/>
      <c r="FJ233" s="28"/>
      <c r="FK233" s="28"/>
      <c r="FL233" s="28"/>
      <c r="FM233" s="28"/>
      <c r="FN233" s="28"/>
      <c r="FO233" s="28"/>
      <c r="FP233" s="28"/>
      <c r="FQ233" s="28"/>
      <c r="FR233" s="28"/>
      <c r="FS233" s="28"/>
      <c r="FT233" s="28"/>
      <c r="FU233" s="28"/>
      <c r="FV233" s="28"/>
      <c r="FW233" s="28"/>
      <c r="FX233" s="28"/>
      <c r="FY233" s="28"/>
      <c r="FZ233" s="28"/>
      <c r="GA233" s="28"/>
      <c r="GB233" s="28"/>
      <c r="GC233" s="28"/>
      <c r="GD233" s="28"/>
      <c r="GE233" s="28"/>
      <c r="GF233" s="28"/>
      <c r="GG233" s="28"/>
      <c r="GH233" s="28"/>
      <c r="GI233" s="28"/>
      <c r="GJ233" s="28"/>
      <c r="GK233" s="28"/>
      <c r="GL233" s="28"/>
      <c r="GM233" s="28"/>
      <c r="GN233" s="28"/>
      <c r="GO233" s="28"/>
      <c r="GP233" s="28"/>
      <c r="GQ233" s="28"/>
      <c r="GR233" s="28"/>
      <c r="GS233" s="28"/>
      <c r="GT233" s="28"/>
      <c r="GU233" s="28"/>
      <c r="GV233" s="28"/>
      <c r="GW233" s="28"/>
      <c r="GX233" s="28"/>
      <c r="GY233" s="28"/>
      <c r="GZ233" s="28"/>
      <c r="HA233" s="28"/>
      <c r="HB233" s="28"/>
      <c r="HC233" s="28"/>
      <c r="HD233" s="28"/>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c r="IN233" s="28"/>
    </row>
    <row r="234" spans="9:248" x14ac:dyDescent="0.35">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c r="DX234" s="28"/>
      <c r="DY234" s="28"/>
      <c r="DZ234" s="28"/>
      <c r="EA234" s="28"/>
      <c r="EB234" s="28"/>
      <c r="EC234" s="28"/>
      <c r="ED234" s="28"/>
      <c r="EE234" s="28"/>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c r="FB234" s="28"/>
      <c r="FC234" s="28"/>
      <c r="FD234" s="28"/>
      <c r="FE234" s="28"/>
      <c r="FF234" s="28"/>
      <c r="FG234" s="28"/>
      <c r="FH234" s="28"/>
      <c r="FI234" s="28"/>
      <c r="FJ234" s="28"/>
      <c r="FK234" s="28"/>
      <c r="FL234" s="28"/>
      <c r="FM234" s="28"/>
      <c r="FN234" s="28"/>
      <c r="FO234" s="28"/>
      <c r="FP234" s="28"/>
      <c r="FQ234" s="28"/>
      <c r="FR234" s="28"/>
      <c r="FS234" s="28"/>
      <c r="FT234" s="28"/>
      <c r="FU234" s="28"/>
      <c r="FV234" s="28"/>
      <c r="FW234" s="28"/>
      <c r="FX234" s="28"/>
      <c r="FY234" s="28"/>
      <c r="FZ234" s="28"/>
      <c r="GA234" s="28"/>
      <c r="GB234" s="28"/>
      <c r="GC234" s="28"/>
      <c r="GD234" s="28"/>
      <c r="GE234" s="28"/>
      <c r="GF234" s="28"/>
      <c r="GG234" s="28"/>
      <c r="GH234" s="28"/>
      <c r="GI234" s="28"/>
      <c r="GJ234" s="28"/>
      <c r="GK234" s="28"/>
      <c r="GL234" s="28"/>
      <c r="GM234" s="28"/>
      <c r="GN234" s="28"/>
      <c r="GO234" s="28"/>
      <c r="GP234" s="28"/>
      <c r="GQ234" s="28"/>
      <c r="GR234" s="28"/>
      <c r="GS234" s="28"/>
      <c r="GT234" s="28"/>
      <c r="GU234" s="28"/>
      <c r="GV234" s="28"/>
      <c r="GW234" s="28"/>
      <c r="GX234" s="28"/>
      <c r="GY234" s="28"/>
      <c r="GZ234" s="28"/>
      <c r="HA234" s="28"/>
      <c r="HB234" s="28"/>
      <c r="HC234" s="28"/>
      <c r="HD234" s="28"/>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row>
    <row r="235" spans="9:248" x14ac:dyDescent="0.35">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c r="DX235" s="28"/>
      <c r="DY235" s="28"/>
      <c r="DZ235" s="28"/>
      <c r="EA235" s="28"/>
      <c r="EB235" s="28"/>
      <c r="EC235" s="28"/>
      <c r="ED235" s="28"/>
      <c r="EE235" s="28"/>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c r="FB235" s="28"/>
      <c r="FC235" s="28"/>
      <c r="FD235" s="28"/>
      <c r="FE235" s="28"/>
      <c r="FF235" s="28"/>
      <c r="FG235" s="28"/>
      <c r="FH235" s="28"/>
      <c r="FI235" s="28"/>
      <c r="FJ235" s="28"/>
      <c r="FK235" s="28"/>
      <c r="FL235" s="28"/>
      <c r="FM235" s="28"/>
      <c r="FN235" s="28"/>
      <c r="FO235" s="28"/>
      <c r="FP235" s="28"/>
      <c r="FQ235" s="28"/>
      <c r="FR235" s="28"/>
      <c r="FS235" s="28"/>
      <c r="FT235" s="28"/>
      <c r="FU235" s="28"/>
      <c r="FV235" s="28"/>
      <c r="FW235" s="28"/>
      <c r="FX235" s="28"/>
      <c r="FY235" s="28"/>
      <c r="FZ235" s="28"/>
      <c r="GA235" s="28"/>
      <c r="GB235" s="28"/>
      <c r="GC235" s="28"/>
      <c r="GD235" s="28"/>
      <c r="GE235" s="28"/>
      <c r="GF235" s="28"/>
      <c r="GG235" s="28"/>
      <c r="GH235" s="28"/>
      <c r="GI235" s="28"/>
      <c r="GJ235" s="28"/>
      <c r="GK235" s="28"/>
      <c r="GL235" s="28"/>
      <c r="GM235" s="28"/>
      <c r="GN235" s="28"/>
      <c r="GO235" s="28"/>
      <c r="GP235" s="28"/>
      <c r="GQ235" s="28"/>
      <c r="GR235" s="28"/>
      <c r="GS235" s="28"/>
      <c r="GT235" s="28"/>
      <c r="GU235" s="28"/>
      <c r="GV235" s="28"/>
      <c r="GW235" s="28"/>
      <c r="GX235" s="28"/>
      <c r="GY235" s="28"/>
      <c r="GZ235" s="28"/>
      <c r="HA235" s="28"/>
      <c r="HB235" s="28"/>
      <c r="HC235" s="28"/>
      <c r="HD235" s="28"/>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c r="IN235" s="28"/>
    </row>
    <row r="236" spans="9:248" x14ac:dyDescent="0.35">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8"/>
      <c r="FJ236" s="28"/>
      <c r="FK236" s="28"/>
      <c r="FL236" s="28"/>
      <c r="FM236" s="28"/>
      <c r="FN236" s="28"/>
      <c r="FO236" s="28"/>
      <c r="FP236" s="28"/>
      <c r="FQ236" s="28"/>
      <c r="FR236" s="28"/>
      <c r="FS236" s="28"/>
      <c r="FT236" s="28"/>
      <c r="FU236" s="28"/>
      <c r="FV236" s="28"/>
      <c r="FW236" s="28"/>
      <c r="FX236" s="28"/>
      <c r="FY236" s="28"/>
      <c r="FZ236" s="28"/>
      <c r="GA236" s="28"/>
      <c r="GB236" s="28"/>
      <c r="GC236" s="28"/>
      <c r="GD236" s="28"/>
      <c r="GE236" s="28"/>
      <c r="GF236" s="28"/>
      <c r="GG236" s="28"/>
      <c r="GH236" s="28"/>
      <c r="GI236" s="28"/>
      <c r="GJ236" s="28"/>
      <c r="GK236" s="28"/>
      <c r="GL236" s="28"/>
      <c r="GM236" s="28"/>
      <c r="GN236" s="28"/>
      <c r="GO236" s="28"/>
      <c r="GP236" s="28"/>
      <c r="GQ236" s="28"/>
      <c r="GR236" s="28"/>
      <c r="GS236" s="28"/>
      <c r="GT236" s="28"/>
      <c r="GU236" s="28"/>
      <c r="GV236" s="28"/>
      <c r="GW236" s="28"/>
      <c r="GX236" s="28"/>
      <c r="GY236" s="28"/>
      <c r="GZ236" s="28"/>
      <c r="HA236" s="28"/>
      <c r="HB236" s="28"/>
      <c r="HC236" s="28"/>
      <c r="HD236" s="28"/>
      <c r="HE236" s="28"/>
      <c r="HF236" s="28"/>
      <c r="HG236" s="28"/>
      <c r="HH236" s="28"/>
      <c r="HI236" s="28"/>
      <c r="HJ236" s="28"/>
      <c r="HK236" s="28"/>
      <c r="HL236" s="28"/>
      <c r="HM236" s="28"/>
      <c r="HN236" s="28"/>
      <c r="HO236" s="28"/>
      <c r="HP236" s="28"/>
      <c r="HQ236" s="28"/>
      <c r="HR236" s="28"/>
      <c r="HS236" s="28"/>
      <c r="HT236" s="28"/>
      <c r="HU236" s="28"/>
      <c r="HV236" s="28"/>
      <c r="HW236" s="28"/>
      <c r="HX236" s="28"/>
      <c r="HY236" s="28"/>
      <c r="HZ236" s="28"/>
      <c r="IA236" s="28"/>
      <c r="IB236" s="28"/>
      <c r="IC236" s="28"/>
      <c r="ID236" s="28"/>
      <c r="IE236" s="28"/>
      <c r="IF236" s="28"/>
      <c r="IG236" s="28"/>
      <c r="IH236" s="28"/>
      <c r="II236" s="28"/>
      <c r="IJ236" s="28"/>
      <c r="IK236" s="28"/>
      <c r="IL236" s="28"/>
      <c r="IM236" s="28"/>
      <c r="IN236" s="28"/>
    </row>
    <row r="237" spans="9:248" x14ac:dyDescent="0.35">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28"/>
      <c r="DW237" s="28"/>
      <c r="DX237" s="28"/>
      <c r="DY237" s="28"/>
      <c r="DZ237" s="28"/>
      <c r="EA237" s="28"/>
      <c r="EB237" s="28"/>
      <c r="EC237" s="28"/>
      <c r="ED237" s="28"/>
      <c r="EE237" s="28"/>
      <c r="EF237" s="28"/>
      <c r="EG237" s="28"/>
      <c r="EH237" s="28"/>
      <c r="EI237" s="28"/>
      <c r="EJ237" s="28"/>
      <c r="EK237" s="28"/>
      <c r="EL237" s="28"/>
      <c r="EM237" s="28"/>
      <c r="EN237" s="28"/>
      <c r="EO237" s="28"/>
      <c r="EP237" s="28"/>
      <c r="EQ237" s="28"/>
      <c r="ER237" s="28"/>
      <c r="ES237" s="28"/>
      <c r="ET237" s="28"/>
      <c r="EU237" s="28"/>
      <c r="EV237" s="28"/>
      <c r="EW237" s="28"/>
      <c r="EX237" s="28"/>
      <c r="EY237" s="28"/>
      <c r="EZ237" s="28"/>
      <c r="FA237" s="28"/>
      <c r="FB237" s="28"/>
      <c r="FC237" s="28"/>
      <c r="FD237" s="28"/>
      <c r="FE237" s="28"/>
      <c r="FF237" s="28"/>
      <c r="FG237" s="28"/>
      <c r="FH237" s="28"/>
      <c r="FI237" s="28"/>
      <c r="FJ237" s="28"/>
      <c r="FK237" s="28"/>
      <c r="FL237" s="28"/>
      <c r="FM237" s="28"/>
      <c r="FN237" s="28"/>
      <c r="FO237" s="28"/>
      <c r="FP237" s="28"/>
      <c r="FQ237" s="28"/>
      <c r="FR237" s="28"/>
      <c r="FS237" s="28"/>
      <c r="FT237" s="28"/>
      <c r="FU237" s="28"/>
      <c r="FV237" s="28"/>
      <c r="FW237" s="28"/>
      <c r="FX237" s="28"/>
      <c r="FY237" s="28"/>
      <c r="FZ237" s="28"/>
      <c r="GA237" s="28"/>
      <c r="GB237" s="28"/>
      <c r="GC237" s="28"/>
      <c r="GD237" s="28"/>
      <c r="GE237" s="28"/>
      <c r="GF237" s="28"/>
      <c r="GG237" s="28"/>
      <c r="GH237" s="28"/>
      <c r="GI237" s="28"/>
      <c r="GJ237" s="28"/>
      <c r="GK237" s="28"/>
      <c r="GL237" s="28"/>
      <c r="GM237" s="28"/>
      <c r="GN237" s="28"/>
      <c r="GO237" s="28"/>
      <c r="GP237" s="28"/>
      <c r="GQ237" s="28"/>
      <c r="GR237" s="28"/>
      <c r="GS237" s="28"/>
      <c r="GT237" s="28"/>
      <c r="GU237" s="28"/>
      <c r="GV237" s="28"/>
      <c r="GW237" s="28"/>
      <c r="GX237" s="28"/>
      <c r="GY237" s="28"/>
      <c r="GZ237" s="28"/>
      <c r="HA237" s="28"/>
      <c r="HB237" s="28"/>
      <c r="HC237" s="28"/>
      <c r="HD237" s="28"/>
      <c r="HE237" s="28"/>
      <c r="HF237" s="28"/>
      <c r="HG237" s="28"/>
      <c r="HH237" s="28"/>
      <c r="HI237" s="28"/>
      <c r="HJ237" s="28"/>
      <c r="HK237" s="28"/>
      <c r="HL237" s="28"/>
      <c r="HM237" s="28"/>
      <c r="HN237" s="28"/>
      <c r="HO237" s="28"/>
      <c r="HP237" s="28"/>
      <c r="HQ237" s="28"/>
      <c r="HR237" s="28"/>
      <c r="HS237" s="28"/>
      <c r="HT237" s="28"/>
      <c r="HU237" s="28"/>
      <c r="HV237" s="28"/>
      <c r="HW237" s="28"/>
      <c r="HX237" s="28"/>
      <c r="HY237" s="28"/>
      <c r="HZ237" s="28"/>
      <c r="IA237" s="28"/>
      <c r="IB237" s="28"/>
      <c r="IC237" s="28"/>
      <c r="ID237" s="28"/>
      <c r="IE237" s="28"/>
      <c r="IF237" s="28"/>
      <c r="IG237" s="28"/>
      <c r="IH237" s="28"/>
      <c r="II237" s="28"/>
      <c r="IJ237" s="28"/>
      <c r="IK237" s="28"/>
      <c r="IL237" s="28"/>
      <c r="IM237" s="28"/>
      <c r="IN237" s="28"/>
    </row>
    <row r="238" spans="9:248" x14ac:dyDescent="0.35">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c r="DX238" s="28"/>
      <c r="DY238" s="28"/>
      <c r="DZ238" s="28"/>
      <c r="EA238" s="28"/>
      <c r="EB238" s="28"/>
      <c r="EC238" s="28"/>
      <c r="ED238" s="28"/>
      <c r="EE238" s="28"/>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c r="FB238" s="28"/>
      <c r="FC238" s="28"/>
      <c r="FD238" s="28"/>
      <c r="FE238" s="28"/>
      <c r="FF238" s="28"/>
      <c r="FG238" s="28"/>
      <c r="FH238" s="28"/>
      <c r="FI238" s="28"/>
      <c r="FJ238" s="28"/>
      <c r="FK238" s="28"/>
      <c r="FL238" s="28"/>
      <c r="FM238" s="28"/>
      <c r="FN238" s="28"/>
      <c r="FO238" s="28"/>
      <c r="FP238" s="28"/>
      <c r="FQ238" s="28"/>
      <c r="FR238" s="28"/>
      <c r="FS238" s="28"/>
      <c r="FT238" s="28"/>
      <c r="FU238" s="28"/>
      <c r="FV238" s="28"/>
      <c r="FW238" s="28"/>
      <c r="FX238" s="28"/>
      <c r="FY238" s="28"/>
      <c r="FZ238" s="28"/>
      <c r="GA238" s="28"/>
      <c r="GB238" s="28"/>
      <c r="GC238" s="28"/>
      <c r="GD238" s="28"/>
      <c r="GE238" s="28"/>
      <c r="GF238" s="28"/>
      <c r="GG238" s="28"/>
      <c r="GH238" s="28"/>
      <c r="GI238" s="28"/>
      <c r="GJ238" s="28"/>
      <c r="GK238" s="28"/>
      <c r="GL238" s="28"/>
      <c r="GM238" s="28"/>
      <c r="GN238" s="28"/>
      <c r="GO238" s="28"/>
      <c r="GP238" s="28"/>
      <c r="GQ238" s="28"/>
      <c r="GR238" s="28"/>
      <c r="GS238" s="28"/>
      <c r="GT238" s="28"/>
      <c r="GU238" s="28"/>
      <c r="GV238" s="28"/>
      <c r="GW238" s="28"/>
      <c r="GX238" s="28"/>
      <c r="GY238" s="28"/>
      <c r="GZ238" s="28"/>
      <c r="HA238" s="28"/>
      <c r="HB238" s="28"/>
      <c r="HC238" s="28"/>
      <c r="HD238" s="28"/>
      <c r="HE238" s="28"/>
      <c r="HF238" s="28"/>
      <c r="HG238" s="28"/>
      <c r="HH238" s="28"/>
      <c r="HI238" s="28"/>
      <c r="HJ238" s="28"/>
      <c r="HK238" s="28"/>
      <c r="HL238" s="28"/>
      <c r="HM238" s="28"/>
      <c r="HN238" s="28"/>
      <c r="HO238" s="28"/>
      <c r="HP238" s="28"/>
      <c r="HQ238" s="28"/>
      <c r="HR238" s="28"/>
      <c r="HS238" s="28"/>
      <c r="HT238" s="28"/>
      <c r="HU238" s="28"/>
      <c r="HV238" s="28"/>
      <c r="HW238" s="28"/>
      <c r="HX238" s="28"/>
      <c r="HY238" s="28"/>
      <c r="HZ238" s="28"/>
      <c r="IA238" s="28"/>
      <c r="IB238" s="28"/>
      <c r="IC238" s="28"/>
      <c r="ID238" s="28"/>
      <c r="IE238" s="28"/>
      <c r="IF238" s="28"/>
      <c r="IG238" s="28"/>
      <c r="IH238" s="28"/>
      <c r="II238" s="28"/>
      <c r="IJ238" s="28"/>
      <c r="IK238" s="28"/>
      <c r="IL238" s="28"/>
      <c r="IM238" s="28"/>
      <c r="IN238" s="28"/>
    </row>
    <row r="239" spans="9:248" x14ac:dyDescent="0.35">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c r="EC239" s="28"/>
      <c r="ED239" s="28"/>
      <c r="EE239" s="28"/>
      <c r="EF239" s="28"/>
      <c r="EG239" s="28"/>
      <c r="EH239" s="28"/>
      <c r="EI239" s="28"/>
      <c r="EJ239" s="28"/>
      <c r="EK239" s="28"/>
      <c r="EL239" s="28"/>
      <c r="EM239" s="28"/>
      <c r="EN239" s="28"/>
      <c r="EO239" s="28"/>
      <c r="EP239" s="28"/>
      <c r="EQ239" s="28"/>
      <c r="ER239" s="28"/>
      <c r="ES239" s="28"/>
      <c r="ET239" s="28"/>
      <c r="EU239" s="28"/>
      <c r="EV239" s="28"/>
      <c r="EW239" s="28"/>
      <c r="EX239" s="28"/>
      <c r="EY239" s="28"/>
      <c r="EZ239" s="28"/>
      <c r="FA239" s="28"/>
      <c r="FB239" s="28"/>
      <c r="FC239" s="28"/>
      <c r="FD239" s="28"/>
      <c r="FE239" s="28"/>
      <c r="FF239" s="28"/>
      <c r="FG239" s="28"/>
      <c r="FH239" s="28"/>
      <c r="FI239" s="28"/>
      <c r="FJ239" s="28"/>
      <c r="FK239" s="28"/>
      <c r="FL239" s="28"/>
      <c r="FM239" s="28"/>
      <c r="FN239" s="28"/>
      <c r="FO239" s="28"/>
      <c r="FP239" s="28"/>
      <c r="FQ239" s="28"/>
      <c r="FR239" s="28"/>
      <c r="FS239" s="28"/>
      <c r="FT239" s="28"/>
      <c r="FU239" s="28"/>
      <c r="FV239" s="28"/>
      <c r="FW239" s="28"/>
      <c r="FX239" s="28"/>
      <c r="FY239" s="28"/>
      <c r="FZ239" s="28"/>
      <c r="GA239" s="28"/>
      <c r="GB239" s="28"/>
      <c r="GC239" s="28"/>
      <c r="GD239" s="28"/>
      <c r="GE239" s="28"/>
      <c r="GF239" s="28"/>
      <c r="GG239" s="28"/>
      <c r="GH239" s="28"/>
      <c r="GI239" s="28"/>
      <c r="GJ239" s="28"/>
      <c r="GK239" s="28"/>
      <c r="GL239" s="28"/>
      <c r="GM239" s="28"/>
      <c r="GN239" s="28"/>
      <c r="GO239" s="28"/>
      <c r="GP239" s="28"/>
      <c r="GQ239" s="28"/>
      <c r="GR239" s="28"/>
      <c r="GS239" s="28"/>
      <c r="GT239" s="28"/>
      <c r="GU239" s="28"/>
      <c r="GV239" s="28"/>
      <c r="GW239" s="28"/>
      <c r="GX239" s="28"/>
      <c r="GY239" s="28"/>
      <c r="GZ239" s="28"/>
      <c r="HA239" s="28"/>
      <c r="HB239" s="28"/>
      <c r="HC239" s="28"/>
      <c r="HD239" s="28"/>
      <c r="HE239" s="28"/>
      <c r="HF239" s="28"/>
      <c r="HG239" s="28"/>
      <c r="HH239" s="28"/>
      <c r="HI239" s="28"/>
      <c r="HJ239" s="28"/>
      <c r="HK239" s="28"/>
      <c r="HL239" s="28"/>
      <c r="HM239" s="28"/>
      <c r="HN239" s="28"/>
      <c r="HO239" s="28"/>
      <c r="HP239" s="28"/>
      <c r="HQ239" s="28"/>
      <c r="HR239" s="28"/>
      <c r="HS239" s="28"/>
      <c r="HT239" s="28"/>
      <c r="HU239" s="28"/>
      <c r="HV239" s="28"/>
      <c r="HW239" s="28"/>
      <c r="HX239" s="28"/>
      <c r="HY239" s="28"/>
      <c r="HZ239" s="28"/>
      <c r="IA239" s="28"/>
      <c r="IB239" s="28"/>
      <c r="IC239" s="28"/>
      <c r="ID239" s="28"/>
      <c r="IE239" s="28"/>
      <c r="IF239" s="28"/>
      <c r="IG239" s="28"/>
      <c r="IH239" s="28"/>
      <c r="II239" s="28"/>
      <c r="IJ239" s="28"/>
      <c r="IK239" s="28"/>
      <c r="IL239" s="28"/>
      <c r="IM239" s="28"/>
      <c r="IN239" s="28"/>
    </row>
    <row r="240" spans="9:248" x14ac:dyDescent="0.35">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28"/>
      <c r="DY240" s="28"/>
      <c r="DZ240" s="28"/>
      <c r="EA240" s="28"/>
      <c r="EB240" s="28"/>
      <c r="EC240" s="28"/>
      <c r="ED240" s="28"/>
      <c r="EE240" s="28"/>
      <c r="EF240" s="28"/>
      <c r="EG240" s="28"/>
      <c r="EH240" s="28"/>
      <c r="EI240" s="28"/>
      <c r="EJ240" s="28"/>
      <c r="EK240" s="28"/>
      <c r="EL240" s="28"/>
      <c r="EM240" s="28"/>
      <c r="EN240" s="28"/>
      <c r="EO240" s="28"/>
      <c r="EP240" s="28"/>
      <c r="EQ240" s="28"/>
      <c r="ER240" s="28"/>
      <c r="ES240" s="28"/>
      <c r="ET240" s="28"/>
      <c r="EU240" s="28"/>
      <c r="EV240" s="28"/>
      <c r="EW240" s="28"/>
      <c r="EX240" s="28"/>
      <c r="EY240" s="28"/>
      <c r="EZ240" s="28"/>
      <c r="FA240" s="28"/>
      <c r="FB240" s="28"/>
      <c r="FC240" s="28"/>
      <c r="FD240" s="28"/>
      <c r="FE240" s="28"/>
      <c r="FF240" s="28"/>
      <c r="FG240" s="28"/>
      <c r="FH240" s="28"/>
      <c r="FI240" s="28"/>
      <c r="FJ240" s="28"/>
      <c r="FK240" s="28"/>
      <c r="FL240" s="28"/>
      <c r="FM240" s="28"/>
      <c r="FN240" s="28"/>
      <c r="FO240" s="28"/>
      <c r="FP240" s="28"/>
      <c r="FQ240" s="28"/>
      <c r="FR240" s="28"/>
      <c r="FS240" s="28"/>
      <c r="FT240" s="28"/>
      <c r="FU240" s="28"/>
      <c r="FV240" s="28"/>
      <c r="FW240" s="28"/>
      <c r="FX240" s="28"/>
      <c r="FY240" s="28"/>
      <c r="FZ240" s="28"/>
      <c r="GA240" s="28"/>
      <c r="GB240" s="28"/>
      <c r="GC240" s="28"/>
      <c r="GD240" s="28"/>
      <c r="GE240" s="28"/>
      <c r="GF240" s="28"/>
      <c r="GG240" s="28"/>
      <c r="GH240" s="28"/>
      <c r="GI240" s="28"/>
      <c r="GJ240" s="28"/>
      <c r="GK240" s="28"/>
      <c r="GL240" s="28"/>
      <c r="GM240" s="28"/>
      <c r="GN240" s="28"/>
      <c r="GO240" s="28"/>
      <c r="GP240" s="28"/>
      <c r="GQ240" s="28"/>
      <c r="GR240" s="28"/>
      <c r="GS240" s="28"/>
      <c r="GT240" s="28"/>
      <c r="GU240" s="28"/>
      <c r="GV240" s="28"/>
      <c r="GW240" s="28"/>
      <c r="GX240" s="28"/>
      <c r="GY240" s="28"/>
      <c r="GZ240" s="28"/>
      <c r="HA240" s="28"/>
      <c r="HB240" s="28"/>
      <c r="HC240" s="28"/>
      <c r="HD240" s="28"/>
      <c r="HE240" s="28"/>
      <c r="HF240" s="28"/>
      <c r="HG240" s="28"/>
      <c r="HH240" s="28"/>
      <c r="HI240" s="28"/>
      <c r="HJ240" s="28"/>
      <c r="HK240" s="28"/>
      <c r="HL240" s="28"/>
      <c r="HM240" s="28"/>
      <c r="HN240" s="28"/>
      <c r="HO240" s="28"/>
      <c r="HP240" s="28"/>
      <c r="HQ240" s="28"/>
      <c r="HR240" s="28"/>
      <c r="HS240" s="28"/>
      <c r="HT240" s="28"/>
      <c r="HU240" s="28"/>
      <c r="HV240" s="28"/>
      <c r="HW240" s="28"/>
      <c r="HX240" s="28"/>
      <c r="HY240" s="28"/>
      <c r="HZ240" s="28"/>
      <c r="IA240" s="28"/>
      <c r="IB240" s="28"/>
      <c r="IC240" s="28"/>
      <c r="ID240" s="28"/>
      <c r="IE240" s="28"/>
      <c r="IF240" s="28"/>
      <c r="IG240" s="28"/>
      <c r="IH240" s="28"/>
      <c r="II240" s="28"/>
      <c r="IJ240" s="28"/>
      <c r="IK240" s="28"/>
      <c r="IL240" s="28"/>
      <c r="IM240" s="28"/>
      <c r="IN240" s="28"/>
    </row>
    <row r="241" spans="9:248" x14ac:dyDescent="0.35">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c r="EV241" s="28"/>
      <c r="EW241" s="28"/>
      <c r="EX241" s="28"/>
      <c r="EY241" s="28"/>
      <c r="EZ241" s="28"/>
      <c r="FA241" s="28"/>
      <c r="FB241" s="28"/>
      <c r="FC241" s="28"/>
      <c r="FD241" s="28"/>
      <c r="FE241" s="28"/>
      <c r="FF241" s="28"/>
      <c r="FG241" s="28"/>
      <c r="FH241" s="28"/>
      <c r="FI241" s="28"/>
      <c r="FJ241" s="28"/>
      <c r="FK241" s="28"/>
      <c r="FL241" s="28"/>
      <c r="FM241" s="28"/>
      <c r="FN241" s="28"/>
      <c r="FO241" s="28"/>
      <c r="FP241" s="28"/>
      <c r="FQ241" s="28"/>
      <c r="FR241" s="28"/>
      <c r="FS241" s="28"/>
      <c r="FT241" s="28"/>
      <c r="FU241" s="28"/>
      <c r="FV241" s="28"/>
      <c r="FW241" s="28"/>
      <c r="FX241" s="28"/>
      <c r="FY241" s="28"/>
      <c r="FZ241" s="28"/>
      <c r="GA241" s="28"/>
      <c r="GB241" s="28"/>
      <c r="GC241" s="28"/>
      <c r="GD241" s="28"/>
      <c r="GE241" s="28"/>
      <c r="GF241" s="28"/>
      <c r="GG241" s="28"/>
      <c r="GH241" s="28"/>
      <c r="GI241" s="28"/>
      <c r="GJ241" s="28"/>
      <c r="GK241" s="28"/>
      <c r="GL241" s="28"/>
      <c r="GM241" s="28"/>
      <c r="GN241" s="28"/>
      <c r="GO241" s="28"/>
      <c r="GP241" s="28"/>
      <c r="GQ241" s="28"/>
      <c r="GR241" s="28"/>
      <c r="GS241" s="28"/>
      <c r="GT241" s="28"/>
      <c r="GU241" s="28"/>
      <c r="GV241" s="28"/>
      <c r="GW241" s="28"/>
      <c r="GX241" s="28"/>
      <c r="GY241" s="28"/>
      <c r="GZ241" s="28"/>
      <c r="HA241" s="28"/>
      <c r="HB241" s="28"/>
      <c r="HC241" s="28"/>
      <c r="HD241" s="28"/>
      <c r="HE241" s="28"/>
      <c r="HF241" s="28"/>
      <c r="HG241" s="28"/>
      <c r="HH241" s="28"/>
      <c r="HI241" s="28"/>
      <c r="HJ241" s="28"/>
      <c r="HK241" s="28"/>
      <c r="HL241" s="28"/>
      <c r="HM241" s="28"/>
      <c r="HN241" s="28"/>
      <c r="HO241" s="28"/>
      <c r="HP241" s="28"/>
      <c r="HQ241" s="28"/>
      <c r="HR241" s="28"/>
      <c r="HS241" s="28"/>
      <c r="HT241" s="28"/>
      <c r="HU241" s="28"/>
      <c r="HV241" s="28"/>
      <c r="HW241" s="28"/>
      <c r="HX241" s="28"/>
      <c r="HY241" s="28"/>
      <c r="HZ241" s="28"/>
      <c r="IA241" s="28"/>
      <c r="IB241" s="28"/>
      <c r="IC241" s="28"/>
      <c r="ID241" s="28"/>
      <c r="IE241" s="28"/>
      <c r="IF241" s="28"/>
      <c r="IG241" s="28"/>
      <c r="IH241" s="28"/>
      <c r="II241" s="28"/>
      <c r="IJ241" s="28"/>
      <c r="IK241" s="28"/>
      <c r="IL241" s="28"/>
      <c r="IM241" s="28"/>
      <c r="IN241" s="28"/>
    </row>
    <row r="242" spans="9:248" x14ac:dyDescent="0.35">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c r="DX242" s="28"/>
      <c r="DY242" s="28"/>
      <c r="DZ242" s="28"/>
      <c r="EA242" s="28"/>
      <c r="EB242" s="28"/>
      <c r="EC242" s="28"/>
      <c r="ED242" s="28"/>
      <c r="EE242" s="28"/>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c r="FB242" s="28"/>
      <c r="FC242" s="28"/>
      <c r="FD242" s="28"/>
      <c r="FE242" s="28"/>
      <c r="FF242" s="28"/>
      <c r="FG242" s="28"/>
      <c r="FH242" s="28"/>
      <c r="FI242" s="28"/>
      <c r="FJ242" s="28"/>
      <c r="FK242" s="28"/>
      <c r="FL242" s="28"/>
      <c r="FM242" s="28"/>
      <c r="FN242" s="28"/>
      <c r="FO242" s="28"/>
      <c r="FP242" s="28"/>
      <c r="FQ242" s="28"/>
      <c r="FR242" s="28"/>
      <c r="FS242" s="28"/>
      <c r="FT242" s="28"/>
      <c r="FU242" s="28"/>
      <c r="FV242" s="28"/>
      <c r="FW242" s="28"/>
      <c r="FX242" s="28"/>
      <c r="FY242" s="28"/>
      <c r="FZ242" s="28"/>
      <c r="GA242" s="28"/>
      <c r="GB242" s="28"/>
      <c r="GC242" s="28"/>
      <c r="GD242" s="28"/>
      <c r="GE242" s="28"/>
      <c r="GF242" s="28"/>
      <c r="GG242" s="28"/>
      <c r="GH242" s="28"/>
      <c r="GI242" s="28"/>
      <c r="GJ242" s="28"/>
      <c r="GK242" s="28"/>
      <c r="GL242" s="28"/>
      <c r="GM242" s="28"/>
      <c r="GN242" s="28"/>
      <c r="GO242" s="28"/>
      <c r="GP242" s="28"/>
      <c r="GQ242" s="28"/>
      <c r="GR242" s="28"/>
      <c r="GS242" s="28"/>
      <c r="GT242" s="28"/>
      <c r="GU242" s="28"/>
      <c r="GV242" s="28"/>
      <c r="GW242" s="28"/>
      <c r="GX242" s="28"/>
      <c r="GY242" s="28"/>
      <c r="GZ242" s="28"/>
      <c r="HA242" s="28"/>
      <c r="HB242" s="28"/>
      <c r="HC242" s="28"/>
      <c r="HD242" s="28"/>
      <c r="HE242" s="28"/>
      <c r="HF242" s="28"/>
      <c r="HG242" s="28"/>
      <c r="HH242" s="28"/>
      <c r="HI242" s="28"/>
      <c r="HJ242" s="28"/>
      <c r="HK242" s="28"/>
      <c r="HL242" s="28"/>
      <c r="HM242" s="28"/>
      <c r="HN242" s="28"/>
      <c r="HO242" s="28"/>
      <c r="HP242" s="28"/>
      <c r="HQ242" s="28"/>
      <c r="HR242" s="28"/>
      <c r="HS242" s="28"/>
      <c r="HT242" s="28"/>
      <c r="HU242" s="28"/>
      <c r="HV242" s="28"/>
      <c r="HW242" s="28"/>
      <c r="HX242" s="28"/>
      <c r="HY242" s="28"/>
      <c r="HZ242" s="28"/>
      <c r="IA242" s="28"/>
      <c r="IB242" s="28"/>
      <c r="IC242" s="28"/>
      <c r="ID242" s="28"/>
      <c r="IE242" s="28"/>
      <c r="IF242" s="28"/>
      <c r="IG242" s="28"/>
      <c r="IH242" s="28"/>
      <c r="II242" s="28"/>
      <c r="IJ242" s="28"/>
      <c r="IK242" s="28"/>
      <c r="IL242" s="28"/>
      <c r="IM242" s="28"/>
      <c r="IN242" s="28"/>
    </row>
    <row r="243" spans="9:248" x14ac:dyDescent="0.35">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28"/>
      <c r="DW243" s="28"/>
      <c r="DX243" s="28"/>
      <c r="DY243" s="28"/>
      <c r="DZ243" s="28"/>
      <c r="EA243" s="28"/>
      <c r="EB243" s="28"/>
      <c r="EC243" s="28"/>
      <c r="ED243" s="28"/>
      <c r="EE243" s="28"/>
      <c r="EF243" s="28"/>
      <c r="EG243" s="28"/>
      <c r="EH243" s="28"/>
      <c r="EI243" s="28"/>
      <c r="EJ243" s="28"/>
      <c r="EK243" s="28"/>
      <c r="EL243" s="28"/>
      <c r="EM243" s="28"/>
      <c r="EN243" s="28"/>
      <c r="EO243" s="28"/>
      <c r="EP243" s="28"/>
      <c r="EQ243" s="28"/>
      <c r="ER243" s="28"/>
      <c r="ES243" s="28"/>
      <c r="ET243" s="28"/>
      <c r="EU243" s="28"/>
      <c r="EV243" s="28"/>
      <c r="EW243" s="28"/>
      <c r="EX243" s="28"/>
      <c r="EY243" s="28"/>
      <c r="EZ243" s="28"/>
      <c r="FA243" s="28"/>
      <c r="FB243" s="28"/>
      <c r="FC243" s="28"/>
      <c r="FD243" s="28"/>
      <c r="FE243" s="28"/>
      <c r="FF243" s="28"/>
      <c r="FG243" s="28"/>
      <c r="FH243" s="28"/>
      <c r="FI243" s="28"/>
      <c r="FJ243" s="28"/>
      <c r="FK243" s="28"/>
      <c r="FL243" s="28"/>
      <c r="FM243" s="28"/>
      <c r="FN243" s="28"/>
      <c r="FO243" s="28"/>
      <c r="FP243" s="28"/>
      <c r="FQ243" s="28"/>
      <c r="FR243" s="28"/>
      <c r="FS243" s="28"/>
      <c r="FT243" s="28"/>
      <c r="FU243" s="28"/>
      <c r="FV243" s="28"/>
      <c r="FW243" s="28"/>
      <c r="FX243" s="28"/>
      <c r="FY243" s="28"/>
      <c r="FZ243" s="28"/>
      <c r="GA243" s="28"/>
      <c r="GB243" s="28"/>
      <c r="GC243" s="28"/>
      <c r="GD243" s="28"/>
      <c r="GE243" s="28"/>
      <c r="GF243" s="28"/>
      <c r="GG243" s="28"/>
      <c r="GH243" s="28"/>
      <c r="GI243" s="28"/>
      <c r="GJ243" s="28"/>
      <c r="GK243" s="28"/>
      <c r="GL243" s="28"/>
      <c r="GM243" s="28"/>
      <c r="GN243" s="28"/>
      <c r="GO243" s="28"/>
      <c r="GP243" s="28"/>
      <c r="GQ243" s="28"/>
      <c r="GR243" s="28"/>
      <c r="GS243" s="28"/>
      <c r="GT243" s="28"/>
      <c r="GU243" s="28"/>
      <c r="GV243" s="28"/>
      <c r="GW243" s="28"/>
      <c r="GX243" s="28"/>
      <c r="GY243" s="28"/>
      <c r="GZ243" s="28"/>
      <c r="HA243" s="28"/>
      <c r="HB243" s="28"/>
      <c r="HC243" s="28"/>
      <c r="HD243" s="28"/>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c r="IN243" s="28"/>
    </row>
    <row r="244" spans="9:248" x14ac:dyDescent="0.35">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c r="DJ244" s="28"/>
      <c r="DK244" s="28"/>
      <c r="DL244" s="28"/>
      <c r="DM244" s="28"/>
      <c r="DN244" s="28"/>
      <c r="DO244" s="28"/>
      <c r="DP244" s="28"/>
      <c r="DQ244" s="28"/>
      <c r="DR244" s="28"/>
      <c r="DS244" s="28"/>
      <c r="DT244" s="28"/>
      <c r="DU244" s="28"/>
      <c r="DV244" s="28"/>
      <c r="DW244" s="28"/>
      <c r="DX244" s="28"/>
      <c r="DY244" s="28"/>
      <c r="DZ244" s="28"/>
      <c r="EA244" s="28"/>
      <c r="EB244" s="28"/>
      <c r="EC244" s="28"/>
      <c r="ED244" s="28"/>
      <c r="EE244" s="28"/>
      <c r="EF244" s="28"/>
      <c r="EG244" s="28"/>
      <c r="EH244" s="28"/>
      <c r="EI244" s="28"/>
      <c r="EJ244" s="28"/>
      <c r="EK244" s="28"/>
      <c r="EL244" s="28"/>
      <c r="EM244" s="28"/>
      <c r="EN244" s="28"/>
      <c r="EO244" s="28"/>
      <c r="EP244" s="28"/>
      <c r="EQ244" s="28"/>
      <c r="ER244" s="28"/>
      <c r="ES244" s="28"/>
      <c r="ET244" s="28"/>
      <c r="EU244" s="28"/>
      <c r="EV244" s="28"/>
      <c r="EW244" s="28"/>
      <c r="EX244" s="28"/>
      <c r="EY244" s="28"/>
      <c r="EZ244" s="28"/>
      <c r="FA244" s="28"/>
      <c r="FB244" s="28"/>
      <c r="FC244" s="28"/>
      <c r="FD244" s="28"/>
      <c r="FE244" s="28"/>
      <c r="FF244" s="28"/>
      <c r="FG244" s="28"/>
      <c r="FH244" s="28"/>
      <c r="FI244" s="28"/>
      <c r="FJ244" s="28"/>
      <c r="FK244" s="28"/>
      <c r="FL244" s="28"/>
      <c r="FM244" s="28"/>
      <c r="FN244" s="28"/>
      <c r="FO244" s="28"/>
      <c r="FP244" s="28"/>
      <c r="FQ244" s="28"/>
      <c r="FR244" s="28"/>
      <c r="FS244" s="28"/>
      <c r="FT244" s="28"/>
      <c r="FU244" s="28"/>
      <c r="FV244" s="28"/>
      <c r="FW244" s="28"/>
      <c r="FX244" s="28"/>
      <c r="FY244" s="28"/>
      <c r="FZ244" s="28"/>
      <c r="GA244" s="28"/>
      <c r="GB244" s="28"/>
      <c r="GC244" s="28"/>
      <c r="GD244" s="28"/>
      <c r="GE244" s="28"/>
      <c r="GF244" s="28"/>
      <c r="GG244" s="28"/>
      <c r="GH244" s="28"/>
      <c r="GI244" s="28"/>
      <c r="GJ244" s="28"/>
      <c r="GK244" s="28"/>
      <c r="GL244" s="28"/>
      <c r="GM244" s="28"/>
      <c r="GN244" s="28"/>
      <c r="GO244" s="28"/>
      <c r="GP244" s="28"/>
      <c r="GQ244" s="28"/>
      <c r="GR244" s="28"/>
      <c r="GS244" s="28"/>
      <c r="GT244" s="28"/>
      <c r="GU244" s="28"/>
      <c r="GV244" s="28"/>
      <c r="GW244" s="28"/>
      <c r="GX244" s="28"/>
      <c r="GY244" s="28"/>
      <c r="GZ244" s="28"/>
      <c r="HA244" s="28"/>
      <c r="HB244" s="28"/>
      <c r="HC244" s="28"/>
      <c r="HD244" s="28"/>
      <c r="HE244" s="28"/>
      <c r="HF244" s="28"/>
      <c r="HG244" s="28"/>
      <c r="HH244" s="28"/>
      <c r="HI244" s="28"/>
      <c r="HJ244" s="28"/>
      <c r="HK244" s="28"/>
      <c r="HL244" s="28"/>
      <c r="HM244" s="28"/>
      <c r="HN244" s="28"/>
      <c r="HO244" s="28"/>
      <c r="HP244" s="28"/>
      <c r="HQ244" s="28"/>
      <c r="HR244" s="28"/>
      <c r="HS244" s="28"/>
      <c r="HT244" s="28"/>
      <c r="HU244" s="28"/>
      <c r="HV244" s="28"/>
      <c r="HW244" s="28"/>
      <c r="HX244" s="28"/>
      <c r="HY244" s="28"/>
      <c r="HZ244" s="28"/>
      <c r="IA244" s="28"/>
      <c r="IB244" s="28"/>
      <c r="IC244" s="28"/>
      <c r="ID244" s="28"/>
      <c r="IE244" s="28"/>
      <c r="IF244" s="28"/>
      <c r="IG244" s="28"/>
      <c r="IH244" s="28"/>
      <c r="II244" s="28"/>
      <c r="IJ244" s="28"/>
      <c r="IK244" s="28"/>
      <c r="IL244" s="28"/>
      <c r="IM244" s="28"/>
      <c r="IN244" s="28"/>
    </row>
    <row r="245" spans="9:248" x14ac:dyDescent="0.35">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c r="DJ245" s="28"/>
      <c r="DK245" s="28"/>
      <c r="DL245" s="28"/>
      <c r="DM245" s="28"/>
      <c r="DN245" s="28"/>
      <c r="DO245" s="28"/>
      <c r="DP245" s="28"/>
      <c r="DQ245" s="28"/>
      <c r="DR245" s="28"/>
      <c r="DS245" s="28"/>
      <c r="DT245" s="28"/>
      <c r="DU245" s="28"/>
      <c r="DV245" s="28"/>
      <c r="DW245" s="28"/>
      <c r="DX245" s="28"/>
      <c r="DY245" s="28"/>
      <c r="DZ245" s="28"/>
      <c r="EA245" s="28"/>
      <c r="EB245" s="28"/>
      <c r="EC245" s="28"/>
      <c r="ED245" s="28"/>
      <c r="EE245" s="28"/>
      <c r="EF245" s="28"/>
      <c r="EG245" s="28"/>
      <c r="EH245" s="28"/>
      <c r="EI245" s="28"/>
      <c r="EJ245" s="28"/>
      <c r="EK245" s="28"/>
      <c r="EL245" s="28"/>
      <c r="EM245" s="28"/>
      <c r="EN245" s="28"/>
      <c r="EO245" s="28"/>
      <c r="EP245" s="28"/>
      <c r="EQ245" s="28"/>
      <c r="ER245" s="28"/>
      <c r="ES245" s="28"/>
      <c r="ET245" s="28"/>
      <c r="EU245" s="28"/>
      <c r="EV245" s="28"/>
      <c r="EW245" s="28"/>
      <c r="EX245" s="28"/>
      <c r="EY245" s="28"/>
      <c r="EZ245" s="28"/>
      <c r="FA245" s="28"/>
      <c r="FB245" s="28"/>
      <c r="FC245" s="28"/>
      <c r="FD245" s="28"/>
      <c r="FE245" s="28"/>
      <c r="FF245" s="28"/>
      <c r="FG245" s="28"/>
      <c r="FH245" s="28"/>
      <c r="FI245" s="28"/>
      <c r="FJ245" s="28"/>
      <c r="FK245" s="28"/>
      <c r="FL245" s="28"/>
      <c r="FM245" s="28"/>
      <c r="FN245" s="28"/>
      <c r="FO245" s="28"/>
      <c r="FP245" s="28"/>
      <c r="FQ245" s="28"/>
      <c r="FR245" s="28"/>
      <c r="FS245" s="28"/>
      <c r="FT245" s="28"/>
      <c r="FU245" s="28"/>
      <c r="FV245" s="28"/>
      <c r="FW245" s="28"/>
      <c r="FX245" s="28"/>
      <c r="FY245" s="28"/>
      <c r="FZ245" s="28"/>
      <c r="GA245" s="28"/>
      <c r="GB245" s="28"/>
      <c r="GC245" s="28"/>
      <c r="GD245" s="28"/>
      <c r="GE245" s="28"/>
      <c r="GF245" s="28"/>
      <c r="GG245" s="28"/>
      <c r="GH245" s="28"/>
      <c r="GI245" s="28"/>
      <c r="GJ245" s="28"/>
      <c r="GK245" s="28"/>
      <c r="GL245" s="28"/>
      <c r="GM245" s="28"/>
      <c r="GN245" s="28"/>
      <c r="GO245" s="28"/>
      <c r="GP245" s="28"/>
      <c r="GQ245" s="28"/>
      <c r="GR245" s="28"/>
      <c r="GS245" s="28"/>
      <c r="GT245" s="28"/>
      <c r="GU245" s="28"/>
      <c r="GV245" s="28"/>
      <c r="GW245" s="28"/>
      <c r="GX245" s="28"/>
      <c r="GY245" s="28"/>
      <c r="GZ245" s="28"/>
      <c r="HA245" s="28"/>
      <c r="HB245" s="28"/>
      <c r="HC245" s="28"/>
      <c r="HD245" s="28"/>
      <c r="HE245" s="28"/>
      <c r="HF245" s="28"/>
      <c r="HG245" s="28"/>
      <c r="HH245" s="28"/>
      <c r="HI245" s="28"/>
      <c r="HJ245" s="28"/>
      <c r="HK245" s="28"/>
      <c r="HL245" s="28"/>
      <c r="HM245" s="28"/>
      <c r="HN245" s="28"/>
      <c r="HO245" s="28"/>
      <c r="HP245" s="28"/>
      <c r="HQ245" s="28"/>
      <c r="HR245" s="28"/>
      <c r="HS245" s="28"/>
      <c r="HT245" s="28"/>
      <c r="HU245" s="28"/>
      <c r="HV245" s="28"/>
      <c r="HW245" s="28"/>
      <c r="HX245" s="28"/>
      <c r="HY245" s="28"/>
      <c r="HZ245" s="28"/>
      <c r="IA245" s="28"/>
      <c r="IB245" s="28"/>
      <c r="IC245" s="28"/>
      <c r="ID245" s="28"/>
      <c r="IE245" s="28"/>
      <c r="IF245" s="28"/>
      <c r="IG245" s="28"/>
      <c r="IH245" s="28"/>
      <c r="II245" s="28"/>
      <c r="IJ245" s="28"/>
      <c r="IK245" s="28"/>
      <c r="IL245" s="28"/>
      <c r="IM245" s="28"/>
      <c r="IN245" s="28"/>
    </row>
    <row r="246" spans="9:248" x14ac:dyDescent="0.35">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8"/>
      <c r="FJ246" s="28"/>
      <c r="FK246" s="28"/>
      <c r="FL246" s="28"/>
      <c r="FM246" s="28"/>
      <c r="FN246" s="28"/>
      <c r="FO246" s="28"/>
      <c r="FP246" s="28"/>
      <c r="FQ246" s="28"/>
      <c r="FR246" s="28"/>
      <c r="FS246" s="28"/>
      <c r="FT246" s="28"/>
      <c r="FU246" s="28"/>
      <c r="FV246" s="28"/>
      <c r="FW246" s="28"/>
      <c r="FX246" s="28"/>
      <c r="FY246" s="28"/>
      <c r="FZ246" s="28"/>
      <c r="GA246" s="28"/>
      <c r="GB246" s="28"/>
      <c r="GC246" s="28"/>
      <c r="GD246" s="28"/>
      <c r="GE246" s="28"/>
      <c r="GF246" s="28"/>
      <c r="GG246" s="28"/>
      <c r="GH246" s="28"/>
      <c r="GI246" s="28"/>
      <c r="GJ246" s="28"/>
      <c r="GK246" s="28"/>
      <c r="GL246" s="28"/>
      <c r="GM246" s="28"/>
      <c r="GN246" s="28"/>
      <c r="GO246" s="28"/>
      <c r="GP246" s="28"/>
      <c r="GQ246" s="28"/>
      <c r="GR246" s="28"/>
      <c r="GS246" s="28"/>
      <c r="GT246" s="28"/>
      <c r="GU246" s="28"/>
      <c r="GV246" s="28"/>
      <c r="GW246" s="28"/>
      <c r="GX246" s="28"/>
      <c r="GY246" s="28"/>
      <c r="GZ246" s="28"/>
      <c r="HA246" s="28"/>
      <c r="HB246" s="28"/>
      <c r="HC246" s="28"/>
      <c r="HD246" s="28"/>
      <c r="HE246" s="28"/>
      <c r="HF246" s="28"/>
      <c r="HG246" s="28"/>
      <c r="HH246" s="28"/>
      <c r="HI246" s="28"/>
      <c r="HJ246" s="28"/>
      <c r="HK246" s="28"/>
      <c r="HL246" s="28"/>
      <c r="HM246" s="28"/>
      <c r="HN246" s="28"/>
      <c r="HO246" s="28"/>
      <c r="HP246" s="28"/>
      <c r="HQ246" s="28"/>
      <c r="HR246" s="28"/>
      <c r="HS246" s="28"/>
      <c r="HT246" s="28"/>
      <c r="HU246" s="28"/>
      <c r="HV246" s="28"/>
      <c r="HW246" s="28"/>
      <c r="HX246" s="28"/>
      <c r="HY246" s="28"/>
      <c r="HZ246" s="28"/>
      <c r="IA246" s="28"/>
      <c r="IB246" s="28"/>
      <c r="IC246" s="28"/>
      <c r="ID246" s="28"/>
      <c r="IE246" s="28"/>
      <c r="IF246" s="28"/>
      <c r="IG246" s="28"/>
      <c r="IH246" s="28"/>
      <c r="II246" s="28"/>
      <c r="IJ246" s="28"/>
      <c r="IK246" s="28"/>
      <c r="IL246" s="28"/>
      <c r="IM246" s="28"/>
      <c r="IN246" s="28"/>
    </row>
    <row r="247" spans="9:248" x14ac:dyDescent="0.35">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c r="DX247" s="28"/>
      <c r="DY247" s="28"/>
      <c r="DZ247" s="28"/>
      <c r="EA247" s="28"/>
      <c r="EB247" s="28"/>
      <c r="EC247" s="28"/>
      <c r="ED247" s="28"/>
      <c r="EE247" s="28"/>
      <c r="EF247" s="28"/>
      <c r="EG247" s="28"/>
      <c r="EH247" s="28"/>
      <c r="EI247" s="28"/>
      <c r="EJ247" s="28"/>
      <c r="EK247" s="28"/>
      <c r="EL247" s="28"/>
      <c r="EM247" s="28"/>
      <c r="EN247" s="28"/>
      <c r="EO247" s="28"/>
      <c r="EP247" s="28"/>
      <c r="EQ247" s="28"/>
      <c r="ER247" s="28"/>
      <c r="ES247" s="28"/>
      <c r="ET247" s="28"/>
      <c r="EU247" s="28"/>
      <c r="EV247" s="28"/>
      <c r="EW247" s="28"/>
      <c r="EX247" s="28"/>
      <c r="EY247" s="28"/>
      <c r="EZ247" s="28"/>
      <c r="FA247" s="28"/>
      <c r="FB247" s="28"/>
      <c r="FC247" s="28"/>
      <c r="FD247" s="28"/>
      <c r="FE247" s="28"/>
      <c r="FF247" s="28"/>
      <c r="FG247" s="28"/>
      <c r="FH247" s="28"/>
      <c r="FI247" s="28"/>
      <c r="FJ247" s="28"/>
      <c r="FK247" s="28"/>
      <c r="FL247" s="28"/>
      <c r="FM247" s="28"/>
      <c r="FN247" s="28"/>
      <c r="FO247" s="28"/>
      <c r="FP247" s="28"/>
      <c r="FQ247" s="28"/>
      <c r="FR247" s="28"/>
      <c r="FS247" s="28"/>
      <c r="FT247" s="28"/>
      <c r="FU247" s="28"/>
      <c r="FV247" s="28"/>
      <c r="FW247" s="28"/>
      <c r="FX247" s="28"/>
      <c r="FY247" s="28"/>
      <c r="FZ247" s="28"/>
      <c r="GA247" s="28"/>
      <c r="GB247" s="28"/>
      <c r="GC247" s="28"/>
      <c r="GD247" s="28"/>
      <c r="GE247" s="28"/>
      <c r="GF247" s="28"/>
      <c r="GG247" s="28"/>
      <c r="GH247" s="28"/>
      <c r="GI247" s="28"/>
      <c r="GJ247" s="28"/>
      <c r="GK247" s="28"/>
      <c r="GL247" s="28"/>
      <c r="GM247" s="28"/>
      <c r="GN247" s="28"/>
      <c r="GO247" s="28"/>
      <c r="GP247" s="28"/>
      <c r="GQ247" s="28"/>
      <c r="GR247" s="28"/>
      <c r="GS247" s="28"/>
      <c r="GT247" s="28"/>
      <c r="GU247" s="28"/>
      <c r="GV247" s="28"/>
      <c r="GW247" s="28"/>
      <c r="GX247" s="28"/>
      <c r="GY247" s="28"/>
      <c r="GZ247" s="28"/>
      <c r="HA247" s="28"/>
      <c r="HB247" s="28"/>
      <c r="HC247" s="28"/>
      <c r="HD247" s="28"/>
      <c r="HE247" s="28"/>
      <c r="HF247" s="28"/>
      <c r="HG247" s="28"/>
      <c r="HH247" s="28"/>
      <c r="HI247" s="28"/>
      <c r="HJ247" s="28"/>
      <c r="HK247" s="28"/>
      <c r="HL247" s="28"/>
      <c r="HM247" s="28"/>
      <c r="HN247" s="28"/>
      <c r="HO247" s="28"/>
      <c r="HP247" s="28"/>
      <c r="HQ247" s="28"/>
      <c r="HR247" s="28"/>
      <c r="HS247" s="28"/>
      <c r="HT247" s="28"/>
      <c r="HU247" s="28"/>
      <c r="HV247" s="28"/>
      <c r="HW247" s="28"/>
      <c r="HX247" s="28"/>
      <c r="HY247" s="28"/>
      <c r="HZ247" s="28"/>
      <c r="IA247" s="28"/>
      <c r="IB247" s="28"/>
      <c r="IC247" s="28"/>
      <c r="ID247" s="28"/>
      <c r="IE247" s="28"/>
      <c r="IF247" s="28"/>
      <c r="IG247" s="28"/>
      <c r="IH247" s="28"/>
      <c r="II247" s="28"/>
      <c r="IJ247" s="28"/>
      <c r="IK247" s="28"/>
      <c r="IL247" s="28"/>
      <c r="IM247" s="28"/>
      <c r="IN247" s="28"/>
    </row>
    <row r="248" spans="9:248" x14ac:dyDescent="0.35">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c r="DJ248" s="28"/>
      <c r="DK248" s="28"/>
      <c r="DL248" s="28"/>
      <c r="DM248" s="28"/>
      <c r="DN248" s="28"/>
      <c r="DO248" s="28"/>
      <c r="DP248" s="28"/>
      <c r="DQ248" s="28"/>
      <c r="DR248" s="28"/>
      <c r="DS248" s="28"/>
      <c r="DT248" s="28"/>
      <c r="DU248" s="28"/>
      <c r="DV248" s="28"/>
      <c r="DW248" s="28"/>
      <c r="DX248" s="28"/>
      <c r="DY248" s="28"/>
      <c r="DZ248" s="28"/>
      <c r="EA248" s="28"/>
      <c r="EB248" s="28"/>
      <c r="EC248" s="28"/>
      <c r="ED248" s="28"/>
      <c r="EE248" s="28"/>
      <c r="EF248" s="28"/>
      <c r="EG248" s="28"/>
      <c r="EH248" s="28"/>
      <c r="EI248" s="28"/>
      <c r="EJ248" s="28"/>
      <c r="EK248" s="28"/>
      <c r="EL248" s="28"/>
      <c r="EM248" s="28"/>
      <c r="EN248" s="28"/>
      <c r="EO248" s="28"/>
      <c r="EP248" s="28"/>
      <c r="EQ248" s="28"/>
      <c r="ER248" s="28"/>
      <c r="ES248" s="28"/>
      <c r="ET248" s="28"/>
      <c r="EU248" s="28"/>
      <c r="EV248" s="28"/>
      <c r="EW248" s="28"/>
      <c r="EX248" s="28"/>
      <c r="EY248" s="28"/>
      <c r="EZ248" s="28"/>
      <c r="FA248" s="28"/>
      <c r="FB248" s="28"/>
      <c r="FC248" s="28"/>
      <c r="FD248" s="28"/>
      <c r="FE248" s="28"/>
      <c r="FF248" s="28"/>
      <c r="FG248" s="28"/>
      <c r="FH248" s="28"/>
      <c r="FI248" s="28"/>
      <c r="FJ248" s="28"/>
      <c r="FK248" s="28"/>
      <c r="FL248" s="28"/>
      <c r="FM248" s="28"/>
      <c r="FN248" s="28"/>
      <c r="FO248" s="28"/>
      <c r="FP248" s="28"/>
      <c r="FQ248" s="28"/>
      <c r="FR248" s="28"/>
      <c r="FS248" s="28"/>
      <c r="FT248" s="28"/>
      <c r="FU248" s="28"/>
      <c r="FV248" s="28"/>
      <c r="FW248" s="28"/>
      <c r="FX248" s="28"/>
      <c r="FY248" s="28"/>
      <c r="FZ248" s="28"/>
      <c r="GA248" s="28"/>
      <c r="GB248" s="28"/>
      <c r="GC248" s="28"/>
      <c r="GD248" s="28"/>
      <c r="GE248" s="28"/>
      <c r="GF248" s="28"/>
      <c r="GG248" s="28"/>
      <c r="GH248" s="28"/>
      <c r="GI248" s="28"/>
      <c r="GJ248" s="28"/>
      <c r="GK248" s="28"/>
      <c r="GL248" s="28"/>
      <c r="GM248" s="28"/>
      <c r="GN248" s="28"/>
      <c r="GO248" s="28"/>
      <c r="GP248" s="28"/>
      <c r="GQ248" s="28"/>
      <c r="GR248" s="28"/>
      <c r="GS248" s="28"/>
      <c r="GT248" s="28"/>
      <c r="GU248" s="28"/>
      <c r="GV248" s="28"/>
      <c r="GW248" s="28"/>
      <c r="GX248" s="28"/>
      <c r="GY248" s="28"/>
      <c r="GZ248" s="28"/>
      <c r="HA248" s="28"/>
      <c r="HB248" s="28"/>
      <c r="HC248" s="28"/>
      <c r="HD248" s="28"/>
      <c r="HE248" s="28"/>
      <c r="HF248" s="28"/>
      <c r="HG248" s="28"/>
      <c r="HH248" s="28"/>
      <c r="HI248" s="28"/>
      <c r="HJ248" s="28"/>
      <c r="HK248" s="28"/>
      <c r="HL248" s="28"/>
      <c r="HM248" s="28"/>
      <c r="HN248" s="28"/>
      <c r="HO248" s="28"/>
      <c r="HP248" s="28"/>
      <c r="HQ248" s="28"/>
      <c r="HR248" s="28"/>
      <c r="HS248" s="28"/>
      <c r="HT248" s="28"/>
      <c r="HU248" s="28"/>
      <c r="HV248" s="28"/>
      <c r="HW248" s="28"/>
      <c r="HX248" s="28"/>
      <c r="HY248" s="28"/>
      <c r="HZ248" s="28"/>
      <c r="IA248" s="28"/>
      <c r="IB248" s="28"/>
      <c r="IC248" s="28"/>
      <c r="ID248" s="28"/>
      <c r="IE248" s="28"/>
      <c r="IF248" s="28"/>
      <c r="IG248" s="28"/>
      <c r="IH248" s="28"/>
      <c r="II248" s="28"/>
      <c r="IJ248" s="28"/>
      <c r="IK248" s="28"/>
      <c r="IL248" s="28"/>
      <c r="IM248" s="28"/>
      <c r="IN248" s="28"/>
    </row>
    <row r="249" spans="9:248" x14ac:dyDescent="0.35">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28"/>
      <c r="GC249" s="28"/>
      <c r="GD249" s="28"/>
      <c r="GE249" s="28"/>
      <c r="GF249" s="28"/>
      <c r="GG249" s="28"/>
      <c r="GH249" s="28"/>
      <c r="GI249" s="28"/>
      <c r="GJ249" s="28"/>
      <c r="GK249" s="28"/>
      <c r="GL249" s="28"/>
      <c r="GM249" s="28"/>
      <c r="GN249" s="28"/>
      <c r="GO249" s="28"/>
      <c r="GP249" s="28"/>
      <c r="GQ249" s="28"/>
      <c r="GR249" s="28"/>
      <c r="GS249" s="28"/>
      <c r="GT249" s="28"/>
      <c r="GU249" s="28"/>
      <c r="GV249" s="28"/>
      <c r="GW249" s="28"/>
      <c r="GX249" s="28"/>
      <c r="GY249" s="28"/>
      <c r="GZ249" s="28"/>
      <c r="HA249" s="28"/>
      <c r="HB249" s="28"/>
      <c r="HC249" s="28"/>
      <c r="HD249" s="28"/>
      <c r="HE249" s="28"/>
      <c r="HF249" s="28"/>
      <c r="HG249" s="28"/>
      <c r="HH249" s="28"/>
      <c r="HI249" s="28"/>
      <c r="HJ249" s="28"/>
      <c r="HK249" s="28"/>
      <c r="HL249" s="28"/>
      <c r="HM249" s="28"/>
      <c r="HN249" s="28"/>
      <c r="HO249" s="28"/>
      <c r="HP249" s="28"/>
      <c r="HQ249" s="28"/>
      <c r="HR249" s="28"/>
      <c r="HS249" s="28"/>
      <c r="HT249" s="28"/>
      <c r="HU249" s="28"/>
      <c r="HV249" s="28"/>
      <c r="HW249" s="28"/>
      <c r="HX249" s="28"/>
      <c r="HY249" s="28"/>
      <c r="HZ249" s="28"/>
      <c r="IA249" s="28"/>
      <c r="IB249" s="28"/>
      <c r="IC249" s="28"/>
      <c r="ID249" s="28"/>
      <c r="IE249" s="28"/>
      <c r="IF249" s="28"/>
      <c r="IG249" s="28"/>
      <c r="IH249" s="28"/>
      <c r="II249" s="28"/>
      <c r="IJ249" s="28"/>
      <c r="IK249" s="28"/>
      <c r="IL249" s="28"/>
      <c r="IM249" s="28"/>
      <c r="IN249" s="28"/>
    </row>
    <row r="250" spans="9:248" x14ac:dyDescent="0.35">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c r="DX250" s="28"/>
      <c r="DY250" s="28"/>
      <c r="DZ250" s="28"/>
      <c r="EA250" s="28"/>
      <c r="EB250" s="28"/>
      <c r="EC250" s="28"/>
      <c r="ED250" s="28"/>
      <c r="EE250" s="28"/>
      <c r="EF250" s="28"/>
      <c r="EG250" s="28"/>
      <c r="EH250" s="28"/>
      <c r="EI250" s="28"/>
      <c r="EJ250" s="28"/>
      <c r="EK250" s="28"/>
      <c r="EL250" s="28"/>
      <c r="EM250" s="28"/>
      <c r="EN250" s="28"/>
      <c r="EO250" s="28"/>
      <c r="EP250" s="28"/>
      <c r="EQ250" s="28"/>
      <c r="ER250" s="28"/>
      <c r="ES250" s="28"/>
      <c r="ET250" s="28"/>
      <c r="EU250" s="28"/>
      <c r="EV250" s="28"/>
      <c r="EW250" s="28"/>
      <c r="EX250" s="28"/>
      <c r="EY250" s="28"/>
      <c r="EZ250" s="28"/>
      <c r="FA250" s="28"/>
      <c r="FB250" s="28"/>
      <c r="FC250" s="28"/>
      <c r="FD250" s="28"/>
      <c r="FE250" s="28"/>
      <c r="FF250" s="28"/>
      <c r="FG250" s="28"/>
      <c r="FH250" s="28"/>
      <c r="FI250" s="28"/>
      <c r="FJ250" s="28"/>
      <c r="FK250" s="28"/>
      <c r="FL250" s="28"/>
      <c r="FM250" s="28"/>
      <c r="FN250" s="28"/>
      <c r="FO250" s="28"/>
      <c r="FP250" s="28"/>
      <c r="FQ250" s="28"/>
      <c r="FR250" s="28"/>
      <c r="FS250" s="28"/>
      <c r="FT250" s="28"/>
      <c r="FU250" s="28"/>
      <c r="FV250" s="28"/>
      <c r="FW250" s="28"/>
      <c r="FX250" s="28"/>
      <c r="FY250" s="28"/>
      <c r="FZ250" s="28"/>
      <c r="GA250" s="28"/>
      <c r="GB250" s="28"/>
      <c r="GC250" s="28"/>
      <c r="GD250" s="28"/>
      <c r="GE250" s="28"/>
      <c r="GF250" s="28"/>
      <c r="GG250" s="28"/>
      <c r="GH250" s="28"/>
      <c r="GI250" s="28"/>
      <c r="GJ250" s="28"/>
      <c r="GK250" s="28"/>
      <c r="GL250" s="28"/>
      <c r="GM250" s="28"/>
      <c r="GN250" s="28"/>
      <c r="GO250" s="28"/>
      <c r="GP250" s="28"/>
      <c r="GQ250" s="28"/>
      <c r="GR250" s="28"/>
      <c r="GS250" s="28"/>
      <c r="GT250" s="28"/>
      <c r="GU250" s="28"/>
      <c r="GV250" s="28"/>
      <c r="GW250" s="28"/>
      <c r="GX250" s="28"/>
      <c r="GY250" s="28"/>
      <c r="GZ250" s="28"/>
      <c r="HA250" s="28"/>
      <c r="HB250" s="28"/>
      <c r="HC250" s="28"/>
      <c r="HD250" s="28"/>
      <c r="HE250" s="28"/>
      <c r="HF250" s="28"/>
      <c r="HG250" s="28"/>
      <c r="HH250" s="28"/>
      <c r="HI250" s="28"/>
      <c r="HJ250" s="28"/>
      <c r="HK250" s="28"/>
      <c r="HL250" s="28"/>
      <c r="HM250" s="28"/>
      <c r="HN250" s="28"/>
      <c r="HO250" s="28"/>
      <c r="HP250" s="28"/>
      <c r="HQ250" s="28"/>
      <c r="HR250" s="28"/>
      <c r="HS250" s="28"/>
      <c r="HT250" s="28"/>
      <c r="HU250" s="28"/>
      <c r="HV250" s="28"/>
      <c r="HW250" s="28"/>
      <c r="HX250" s="28"/>
      <c r="HY250" s="28"/>
      <c r="HZ250" s="28"/>
      <c r="IA250" s="28"/>
      <c r="IB250" s="28"/>
      <c r="IC250" s="28"/>
      <c r="ID250" s="28"/>
      <c r="IE250" s="28"/>
      <c r="IF250" s="28"/>
      <c r="IG250" s="28"/>
      <c r="IH250" s="28"/>
      <c r="II250" s="28"/>
      <c r="IJ250" s="28"/>
      <c r="IK250" s="28"/>
      <c r="IL250" s="28"/>
      <c r="IM250" s="28"/>
      <c r="IN250" s="28"/>
    </row>
    <row r="251" spans="9:248" x14ac:dyDescent="0.35">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c r="DX251" s="28"/>
      <c r="DY251" s="28"/>
      <c r="DZ251" s="28"/>
      <c r="EA251" s="28"/>
      <c r="EB251" s="28"/>
      <c r="EC251" s="28"/>
      <c r="ED251" s="28"/>
      <c r="EE251" s="28"/>
      <c r="EF251" s="28"/>
      <c r="EG251" s="28"/>
      <c r="EH251" s="28"/>
      <c r="EI251" s="28"/>
      <c r="EJ251" s="28"/>
      <c r="EK251" s="28"/>
      <c r="EL251" s="28"/>
      <c r="EM251" s="28"/>
      <c r="EN251" s="28"/>
      <c r="EO251" s="28"/>
      <c r="EP251" s="28"/>
      <c r="EQ251" s="28"/>
      <c r="ER251" s="28"/>
      <c r="ES251" s="28"/>
      <c r="ET251" s="28"/>
      <c r="EU251" s="28"/>
      <c r="EV251" s="28"/>
      <c r="EW251" s="28"/>
      <c r="EX251" s="28"/>
      <c r="EY251" s="28"/>
      <c r="EZ251" s="28"/>
      <c r="FA251" s="28"/>
      <c r="FB251" s="28"/>
      <c r="FC251" s="28"/>
      <c r="FD251" s="28"/>
      <c r="FE251" s="28"/>
      <c r="FF251" s="28"/>
      <c r="FG251" s="28"/>
      <c r="FH251" s="28"/>
      <c r="FI251" s="28"/>
      <c r="FJ251" s="28"/>
      <c r="FK251" s="28"/>
      <c r="FL251" s="28"/>
      <c r="FM251" s="28"/>
      <c r="FN251" s="28"/>
      <c r="FO251" s="28"/>
      <c r="FP251" s="28"/>
      <c r="FQ251" s="28"/>
      <c r="FR251" s="28"/>
      <c r="FS251" s="28"/>
      <c r="FT251" s="28"/>
      <c r="FU251" s="28"/>
      <c r="FV251" s="28"/>
      <c r="FW251" s="28"/>
      <c r="FX251" s="28"/>
      <c r="FY251" s="28"/>
      <c r="FZ251" s="28"/>
      <c r="GA251" s="28"/>
      <c r="GB251" s="28"/>
      <c r="GC251" s="28"/>
      <c r="GD251" s="28"/>
      <c r="GE251" s="28"/>
      <c r="GF251" s="28"/>
      <c r="GG251" s="28"/>
      <c r="GH251" s="28"/>
      <c r="GI251" s="28"/>
      <c r="GJ251" s="28"/>
      <c r="GK251" s="28"/>
      <c r="GL251" s="28"/>
      <c r="GM251" s="28"/>
      <c r="GN251" s="28"/>
      <c r="GO251" s="28"/>
      <c r="GP251" s="28"/>
      <c r="GQ251" s="28"/>
      <c r="GR251" s="28"/>
      <c r="GS251" s="28"/>
      <c r="GT251" s="28"/>
      <c r="GU251" s="28"/>
      <c r="GV251" s="28"/>
      <c r="GW251" s="28"/>
      <c r="GX251" s="28"/>
      <c r="GY251" s="28"/>
      <c r="GZ251" s="28"/>
      <c r="HA251" s="28"/>
      <c r="HB251" s="28"/>
      <c r="HC251" s="28"/>
      <c r="HD251" s="28"/>
      <c r="HE251" s="28"/>
      <c r="HF251" s="28"/>
      <c r="HG251" s="28"/>
      <c r="HH251" s="28"/>
      <c r="HI251" s="28"/>
      <c r="HJ251" s="28"/>
      <c r="HK251" s="28"/>
      <c r="HL251" s="28"/>
      <c r="HM251" s="28"/>
      <c r="HN251" s="28"/>
      <c r="HO251" s="28"/>
      <c r="HP251" s="28"/>
      <c r="HQ251" s="28"/>
      <c r="HR251" s="28"/>
      <c r="HS251" s="28"/>
      <c r="HT251" s="28"/>
      <c r="HU251" s="28"/>
      <c r="HV251" s="28"/>
      <c r="HW251" s="28"/>
      <c r="HX251" s="28"/>
      <c r="HY251" s="28"/>
      <c r="HZ251" s="28"/>
      <c r="IA251" s="28"/>
      <c r="IB251" s="28"/>
      <c r="IC251" s="28"/>
      <c r="ID251" s="28"/>
      <c r="IE251" s="28"/>
      <c r="IF251" s="28"/>
      <c r="IG251" s="28"/>
      <c r="IH251" s="28"/>
      <c r="II251" s="28"/>
      <c r="IJ251" s="28"/>
      <c r="IK251" s="28"/>
      <c r="IL251" s="28"/>
      <c r="IM251" s="28"/>
      <c r="IN251" s="28"/>
    </row>
    <row r="252" spans="9:248" x14ac:dyDescent="0.35">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c r="DX252" s="28"/>
      <c r="DY252" s="28"/>
      <c r="DZ252" s="28"/>
      <c r="EA252" s="28"/>
      <c r="EB252" s="28"/>
      <c r="EC252" s="28"/>
      <c r="ED252" s="28"/>
      <c r="EE252" s="28"/>
      <c r="EF252" s="28"/>
      <c r="EG252" s="28"/>
      <c r="EH252" s="28"/>
      <c r="EI252" s="28"/>
      <c r="EJ252" s="28"/>
      <c r="EK252" s="28"/>
      <c r="EL252" s="28"/>
      <c r="EM252" s="28"/>
      <c r="EN252" s="28"/>
      <c r="EO252" s="28"/>
      <c r="EP252" s="28"/>
      <c r="EQ252" s="28"/>
      <c r="ER252" s="28"/>
      <c r="ES252" s="28"/>
      <c r="ET252" s="28"/>
      <c r="EU252" s="28"/>
      <c r="EV252" s="28"/>
      <c r="EW252" s="28"/>
      <c r="EX252" s="28"/>
      <c r="EY252" s="28"/>
      <c r="EZ252" s="28"/>
      <c r="FA252" s="28"/>
      <c r="FB252" s="28"/>
      <c r="FC252" s="28"/>
      <c r="FD252" s="28"/>
      <c r="FE252" s="28"/>
      <c r="FF252" s="28"/>
      <c r="FG252" s="28"/>
      <c r="FH252" s="28"/>
      <c r="FI252" s="28"/>
      <c r="FJ252" s="28"/>
      <c r="FK252" s="28"/>
      <c r="FL252" s="28"/>
      <c r="FM252" s="28"/>
      <c r="FN252" s="28"/>
      <c r="FO252" s="28"/>
      <c r="FP252" s="28"/>
      <c r="FQ252" s="28"/>
      <c r="FR252" s="28"/>
      <c r="FS252" s="28"/>
      <c r="FT252" s="28"/>
      <c r="FU252" s="28"/>
      <c r="FV252" s="28"/>
      <c r="FW252" s="28"/>
      <c r="FX252" s="28"/>
      <c r="FY252" s="28"/>
      <c r="FZ252" s="28"/>
      <c r="GA252" s="28"/>
      <c r="GB252" s="28"/>
      <c r="GC252" s="28"/>
      <c r="GD252" s="28"/>
      <c r="GE252" s="28"/>
      <c r="GF252" s="28"/>
      <c r="GG252" s="28"/>
      <c r="GH252" s="28"/>
      <c r="GI252" s="28"/>
      <c r="GJ252" s="28"/>
      <c r="GK252" s="28"/>
      <c r="GL252" s="28"/>
      <c r="GM252" s="28"/>
      <c r="GN252" s="28"/>
      <c r="GO252" s="28"/>
      <c r="GP252" s="28"/>
      <c r="GQ252" s="28"/>
      <c r="GR252" s="28"/>
      <c r="GS252" s="28"/>
      <c r="GT252" s="28"/>
      <c r="GU252" s="28"/>
      <c r="GV252" s="28"/>
      <c r="GW252" s="28"/>
      <c r="GX252" s="28"/>
      <c r="GY252" s="28"/>
      <c r="GZ252" s="28"/>
      <c r="HA252" s="28"/>
      <c r="HB252" s="28"/>
      <c r="HC252" s="28"/>
      <c r="HD252" s="28"/>
      <c r="HE252" s="28"/>
      <c r="HF252" s="28"/>
      <c r="HG252" s="28"/>
      <c r="HH252" s="28"/>
      <c r="HI252" s="28"/>
      <c r="HJ252" s="28"/>
      <c r="HK252" s="28"/>
      <c r="HL252" s="28"/>
      <c r="HM252" s="28"/>
      <c r="HN252" s="28"/>
      <c r="HO252" s="28"/>
      <c r="HP252" s="28"/>
      <c r="HQ252" s="28"/>
      <c r="HR252" s="28"/>
      <c r="HS252" s="28"/>
      <c r="HT252" s="28"/>
      <c r="HU252" s="28"/>
      <c r="HV252" s="28"/>
      <c r="HW252" s="28"/>
      <c r="HX252" s="28"/>
      <c r="HY252" s="28"/>
      <c r="HZ252" s="28"/>
      <c r="IA252" s="28"/>
      <c r="IB252" s="28"/>
      <c r="IC252" s="28"/>
      <c r="ID252" s="28"/>
      <c r="IE252" s="28"/>
      <c r="IF252" s="28"/>
      <c r="IG252" s="28"/>
      <c r="IH252" s="28"/>
      <c r="II252" s="28"/>
      <c r="IJ252" s="28"/>
      <c r="IK252" s="28"/>
      <c r="IL252" s="28"/>
      <c r="IM252" s="28"/>
      <c r="IN252" s="28"/>
    </row>
    <row r="253" spans="9:248" x14ac:dyDescent="0.35">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c r="DX253" s="28"/>
      <c r="DY253" s="28"/>
      <c r="DZ253" s="28"/>
      <c r="EA253" s="28"/>
      <c r="EB253" s="28"/>
      <c r="EC253" s="28"/>
      <c r="ED253" s="28"/>
      <c r="EE253" s="28"/>
      <c r="EF253" s="28"/>
      <c r="EG253" s="28"/>
      <c r="EH253" s="28"/>
      <c r="EI253" s="28"/>
      <c r="EJ253" s="28"/>
      <c r="EK253" s="28"/>
      <c r="EL253" s="28"/>
      <c r="EM253" s="28"/>
      <c r="EN253" s="28"/>
      <c r="EO253" s="28"/>
      <c r="EP253" s="28"/>
      <c r="EQ253" s="28"/>
      <c r="ER253" s="28"/>
      <c r="ES253" s="28"/>
      <c r="ET253" s="28"/>
      <c r="EU253" s="28"/>
      <c r="EV253" s="28"/>
      <c r="EW253" s="28"/>
      <c r="EX253" s="28"/>
      <c r="EY253" s="28"/>
      <c r="EZ253" s="28"/>
      <c r="FA253" s="28"/>
      <c r="FB253" s="28"/>
      <c r="FC253" s="28"/>
      <c r="FD253" s="28"/>
      <c r="FE253" s="28"/>
      <c r="FF253" s="28"/>
      <c r="FG253" s="28"/>
      <c r="FH253" s="28"/>
      <c r="FI253" s="28"/>
      <c r="FJ253" s="28"/>
      <c r="FK253" s="28"/>
      <c r="FL253" s="28"/>
      <c r="FM253" s="28"/>
      <c r="FN253" s="28"/>
      <c r="FO253" s="28"/>
      <c r="FP253" s="28"/>
      <c r="FQ253" s="28"/>
      <c r="FR253" s="28"/>
      <c r="FS253" s="28"/>
      <c r="FT253" s="28"/>
      <c r="FU253" s="28"/>
      <c r="FV253" s="28"/>
      <c r="FW253" s="28"/>
      <c r="FX253" s="28"/>
      <c r="FY253" s="28"/>
      <c r="FZ253" s="28"/>
      <c r="GA253" s="28"/>
      <c r="GB253" s="28"/>
      <c r="GC253" s="28"/>
      <c r="GD253" s="28"/>
      <c r="GE253" s="28"/>
      <c r="GF253" s="28"/>
      <c r="GG253" s="28"/>
      <c r="GH253" s="28"/>
      <c r="GI253" s="28"/>
      <c r="GJ253" s="28"/>
      <c r="GK253" s="28"/>
      <c r="GL253" s="28"/>
      <c r="GM253" s="28"/>
      <c r="GN253" s="28"/>
      <c r="GO253" s="28"/>
      <c r="GP253" s="28"/>
      <c r="GQ253" s="28"/>
      <c r="GR253" s="28"/>
      <c r="GS253" s="28"/>
      <c r="GT253" s="28"/>
      <c r="GU253" s="28"/>
      <c r="GV253" s="28"/>
      <c r="GW253" s="28"/>
      <c r="GX253" s="28"/>
      <c r="GY253" s="28"/>
      <c r="GZ253" s="28"/>
      <c r="HA253" s="28"/>
      <c r="HB253" s="28"/>
      <c r="HC253" s="28"/>
      <c r="HD253" s="28"/>
      <c r="HE253" s="28"/>
      <c r="HF253" s="28"/>
      <c r="HG253" s="28"/>
      <c r="HH253" s="28"/>
      <c r="HI253" s="28"/>
      <c r="HJ253" s="28"/>
      <c r="HK253" s="28"/>
      <c r="HL253" s="28"/>
      <c r="HM253" s="28"/>
      <c r="HN253" s="28"/>
      <c r="HO253" s="28"/>
      <c r="HP253" s="28"/>
      <c r="HQ253" s="28"/>
      <c r="HR253" s="28"/>
      <c r="HS253" s="28"/>
      <c r="HT253" s="28"/>
      <c r="HU253" s="28"/>
      <c r="HV253" s="28"/>
      <c r="HW253" s="28"/>
      <c r="HX253" s="28"/>
      <c r="HY253" s="28"/>
      <c r="HZ253" s="28"/>
      <c r="IA253" s="28"/>
      <c r="IB253" s="28"/>
      <c r="IC253" s="28"/>
      <c r="ID253" s="28"/>
      <c r="IE253" s="28"/>
      <c r="IF253" s="28"/>
      <c r="IG253" s="28"/>
      <c r="IH253" s="28"/>
      <c r="II253" s="28"/>
      <c r="IJ253" s="28"/>
      <c r="IK253" s="28"/>
      <c r="IL253" s="28"/>
      <c r="IM253" s="28"/>
      <c r="IN253" s="28"/>
    </row>
    <row r="254" spans="9:248" x14ac:dyDescent="0.35">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c r="DU254" s="28"/>
      <c r="DV254" s="28"/>
      <c r="DW254" s="28"/>
      <c r="DX254" s="28"/>
      <c r="DY254" s="28"/>
      <c r="DZ254" s="28"/>
      <c r="EA254" s="28"/>
      <c r="EB254" s="28"/>
      <c r="EC254" s="28"/>
      <c r="ED254" s="28"/>
      <c r="EE254" s="28"/>
      <c r="EF254" s="28"/>
      <c r="EG254" s="28"/>
      <c r="EH254" s="28"/>
      <c r="EI254" s="28"/>
      <c r="EJ254" s="28"/>
      <c r="EK254" s="28"/>
      <c r="EL254" s="28"/>
      <c r="EM254" s="28"/>
      <c r="EN254" s="28"/>
      <c r="EO254" s="28"/>
      <c r="EP254" s="28"/>
      <c r="EQ254" s="28"/>
      <c r="ER254" s="28"/>
      <c r="ES254" s="28"/>
      <c r="ET254" s="28"/>
      <c r="EU254" s="28"/>
      <c r="EV254" s="28"/>
      <c r="EW254" s="28"/>
      <c r="EX254" s="28"/>
      <c r="EY254" s="28"/>
      <c r="EZ254" s="28"/>
      <c r="FA254" s="28"/>
      <c r="FB254" s="28"/>
      <c r="FC254" s="28"/>
      <c r="FD254" s="28"/>
      <c r="FE254" s="28"/>
      <c r="FF254" s="28"/>
      <c r="FG254" s="28"/>
      <c r="FH254" s="28"/>
      <c r="FI254" s="28"/>
      <c r="FJ254" s="28"/>
      <c r="FK254" s="28"/>
      <c r="FL254" s="28"/>
      <c r="FM254" s="28"/>
      <c r="FN254" s="28"/>
      <c r="FO254" s="28"/>
      <c r="FP254" s="28"/>
      <c r="FQ254" s="28"/>
      <c r="FR254" s="28"/>
      <c r="FS254" s="28"/>
      <c r="FT254" s="28"/>
      <c r="FU254" s="28"/>
      <c r="FV254" s="28"/>
      <c r="FW254" s="28"/>
      <c r="FX254" s="28"/>
      <c r="FY254" s="28"/>
      <c r="FZ254" s="28"/>
      <c r="GA254" s="28"/>
      <c r="GB254" s="28"/>
      <c r="GC254" s="28"/>
      <c r="GD254" s="28"/>
      <c r="GE254" s="28"/>
      <c r="GF254" s="28"/>
      <c r="GG254" s="28"/>
      <c r="GH254" s="28"/>
      <c r="GI254" s="28"/>
      <c r="GJ254" s="28"/>
      <c r="GK254" s="28"/>
      <c r="GL254" s="28"/>
      <c r="GM254" s="28"/>
      <c r="GN254" s="28"/>
      <c r="GO254" s="28"/>
      <c r="GP254" s="28"/>
      <c r="GQ254" s="28"/>
      <c r="GR254" s="28"/>
      <c r="GS254" s="28"/>
      <c r="GT254" s="28"/>
      <c r="GU254" s="28"/>
      <c r="GV254" s="28"/>
      <c r="GW254" s="28"/>
      <c r="GX254" s="28"/>
      <c r="GY254" s="28"/>
      <c r="GZ254" s="28"/>
      <c r="HA254" s="28"/>
      <c r="HB254" s="28"/>
      <c r="HC254" s="28"/>
      <c r="HD254" s="28"/>
      <c r="HE254" s="28"/>
      <c r="HF254" s="28"/>
      <c r="HG254" s="28"/>
      <c r="HH254" s="28"/>
      <c r="HI254" s="28"/>
      <c r="HJ254" s="28"/>
      <c r="HK254" s="28"/>
      <c r="HL254" s="28"/>
      <c r="HM254" s="28"/>
      <c r="HN254" s="28"/>
      <c r="HO254" s="28"/>
      <c r="HP254" s="28"/>
      <c r="HQ254" s="28"/>
      <c r="HR254" s="28"/>
      <c r="HS254" s="28"/>
      <c r="HT254" s="28"/>
      <c r="HU254" s="28"/>
      <c r="HV254" s="28"/>
      <c r="HW254" s="28"/>
      <c r="HX254" s="28"/>
      <c r="HY254" s="28"/>
      <c r="HZ254" s="28"/>
      <c r="IA254" s="28"/>
      <c r="IB254" s="28"/>
      <c r="IC254" s="28"/>
      <c r="ID254" s="28"/>
      <c r="IE254" s="28"/>
      <c r="IF254" s="28"/>
      <c r="IG254" s="28"/>
      <c r="IH254" s="28"/>
      <c r="II254" s="28"/>
      <c r="IJ254" s="28"/>
      <c r="IK254" s="28"/>
      <c r="IL254" s="28"/>
      <c r="IM254" s="28"/>
      <c r="IN254" s="28"/>
    </row>
    <row r="255" spans="9:248" x14ac:dyDescent="0.35">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8"/>
      <c r="HD255" s="28"/>
      <c r="HE255" s="28"/>
      <c r="HF255" s="28"/>
      <c r="HG255" s="28"/>
      <c r="HH255" s="28"/>
      <c r="HI255" s="28"/>
      <c r="HJ255" s="28"/>
      <c r="HK255" s="28"/>
      <c r="HL255" s="28"/>
      <c r="HM255" s="28"/>
      <c r="HN255" s="28"/>
      <c r="HO255" s="28"/>
      <c r="HP255" s="28"/>
      <c r="HQ255" s="28"/>
      <c r="HR255" s="28"/>
      <c r="HS255" s="28"/>
      <c r="HT255" s="28"/>
      <c r="HU255" s="28"/>
      <c r="HV255" s="28"/>
      <c r="HW255" s="28"/>
      <c r="HX255" s="28"/>
      <c r="HY255" s="28"/>
      <c r="HZ255" s="28"/>
      <c r="IA255" s="28"/>
      <c r="IB255" s="28"/>
      <c r="IC255" s="28"/>
      <c r="ID255" s="28"/>
      <c r="IE255" s="28"/>
      <c r="IF255" s="28"/>
      <c r="IG255" s="28"/>
      <c r="IH255" s="28"/>
      <c r="II255" s="28"/>
      <c r="IJ255" s="28"/>
      <c r="IK255" s="28"/>
      <c r="IL255" s="28"/>
      <c r="IM255" s="28"/>
      <c r="IN255" s="28"/>
    </row>
    <row r="256" spans="9:248" x14ac:dyDescent="0.35">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8"/>
      <c r="FJ256" s="28"/>
      <c r="FK256" s="28"/>
      <c r="FL256" s="28"/>
      <c r="FM256" s="28"/>
      <c r="FN256" s="28"/>
      <c r="FO256" s="28"/>
      <c r="FP256" s="28"/>
      <c r="FQ256" s="28"/>
      <c r="FR256" s="28"/>
      <c r="FS256" s="28"/>
      <c r="FT256" s="28"/>
      <c r="FU256" s="28"/>
      <c r="FV256" s="28"/>
      <c r="FW256" s="28"/>
      <c r="FX256" s="28"/>
      <c r="FY256" s="28"/>
      <c r="FZ256" s="28"/>
      <c r="GA256" s="28"/>
      <c r="GB256" s="28"/>
      <c r="GC256" s="28"/>
      <c r="GD256" s="28"/>
      <c r="GE256" s="28"/>
      <c r="GF256" s="28"/>
      <c r="GG256" s="28"/>
      <c r="GH256" s="28"/>
      <c r="GI256" s="28"/>
      <c r="GJ256" s="28"/>
      <c r="GK256" s="28"/>
      <c r="GL256" s="28"/>
      <c r="GM256" s="28"/>
      <c r="GN256" s="28"/>
      <c r="GO256" s="28"/>
      <c r="GP256" s="28"/>
      <c r="GQ256" s="28"/>
      <c r="GR256" s="28"/>
      <c r="GS256" s="28"/>
      <c r="GT256" s="28"/>
      <c r="GU256" s="28"/>
      <c r="GV256" s="28"/>
      <c r="GW256" s="28"/>
      <c r="GX256" s="28"/>
      <c r="GY256" s="28"/>
      <c r="GZ256" s="28"/>
      <c r="HA256" s="28"/>
      <c r="HB256" s="28"/>
      <c r="HC256" s="28"/>
      <c r="HD256" s="28"/>
      <c r="HE256" s="28"/>
      <c r="HF256" s="28"/>
      <c r="HG256" s="28"/>
      <c r="HH256" s="28"/>
      <c r="HI256" s="28"/>
      <c r="HJ256" s="28"/>
      <c r="HK256" s="28"/>
      <c r="HL256" s="28"/>
      <c r="HM256" s="28"/>
      <c r="HN256" s="28"/>
      <c r="HO256" s="28"/>
      <c r="HP256" s="28"/>
      <c r="HQ256" s="28"/>
      <c r="HR256" s="28"/>
      <c r="HS256" s="28"/>
      <c r="HT256" s="28"/>
      <c r="HU256" s="28"/>
      <c r="HV256" s="28"/>
      <c r="HW256" s="28"/>
      <c r="HX256" s="28"/>
      <c r="HY256" s="28"/>
      <c r="HZ256" s="28"/>
      <c r="IA256" s="28"/>
      <c r="IB256" s="28"/>
      <c r="IC256" s="28"/>
      <c r="ID256" s="28"/>
      <c r="IE256" s="28"/>
      <c r="IF256" s="28"/>
      <c r="IG256" s="28"/>
      <c r="IH256" s="28"/>
      <c r="II256" s="28"/>
      <c r="IJ256" s="28"/>
      <c r="IK256" s="28"/>
      <c r="IL256" s="28"/>
      <c r="IM256" s="28"/>
      <c r="IN256" s="28"/>
    </row>
    <row r="257" spans="9:248" x14ac:dyDescent="0.35">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c r="DT257" s="28"/>
      <c r="DU257" s="28"/>
      <c r="DV257" s="28"/>
      <c r="DW257" s="28"/>
      <c r="DX257" s="28"/>
      <c r="DY257" s="28"/>
      <c r="DZ257" s="28"/>
      <c r="EA257" s="28"/>
      <c r="EB257" s="28"/>
      <c r="EC257" s="28"/>
      <c r="ED257" s="28"/>
      <c r="EE257" s="28"/>
      <c r="EF257" s="28"/>
      <c r="EG257" s="28"/>
      <c r="EH257" s="28"/>
      <c r="EI257" s="28"/>
      <c r="EJ257" s="28"/>
      <c r="EK257" s="28"/>
      <c r="EL257" s="28"/>
      <c r="EM257" s="28"/>
      <c r="EN257" s="28"/>
      <c r="EO257" s="28"/>
      <c r="EP257" s="28"/>
      <c r="EQ257" s="28"/>
      <c r="ER257" s="28"/>
      <c r="ES257" s="28"/>
      <c r="ET257" s="28"/>
      <c r="EU257" s="28"/>
      <c r="EV257" s="28"/>
      <c r="EW257" s="28"/>
      <c r="EX257" s="28"/>
      <c r="EY257" s="28"/>
      <c r="EZ257" s="28"/>
      <c r="FA257" s="28"/>
      <c r="FB257" s="28"/>
      <c r="FC257" s="28"/>
      <c r="FD257" s="28"/>
      <c r="FE257" s="28"/>
      <c r="FF257" s="28"/>
      <c r="FG257" s="28"/>
      <c r="FH257" s="28"/>
      <c r="FI257" s="28"/>
      <c r="FJ257" s="28"/>
      <c r="FK257" s="28"/>
      <c r="FL257" s="28"/>
      <c r="FM257" s="28"/>
      <c r="FN257" s="28"/>
      <c r="FO257" s="28"/>
      <c r="FP257" s="28"/>
      <c r="FQ257" s="28"/>
      <c r="FR257" s="28"/>
      <c r="FS257" s="28"/>
      <c r="FT257" s="28"/>
      <c r="FU257" s="28"/>
      <c r="FV257" s="28"/>
      <c r="FW257" s="28"/>
      <c r="FX257" s="28"/>
      <c r="FY257" s="28"/>
      <c r="FZ257" s="28"/>
      <c r="GA257" s="28"/>
      <c r="GB257" s="28"/>
      <c r="GC257" s="28"/>
      <c r="GD257" s="28"/>
      <c r="GE257" s="28"/>
      <c r="GF257" s="28"/>
      <c r="GG257" s="28"/>
      <c r="GH257" s="28"/>
      <c r="GI257" s="28"/>
      <c r="GJ257" s="28"/>
      <c r="GK257" s="28"/>
      <c r="GL257" s="28"/>
      <c r="GM257" s="28"/>
      <c r="GN257" s="28"/>
      <c r="GO257" s="28"/>
      <c r="GP257" s="28"/>
      <c r="GQ257" s="28"/>
      <c r="GR257" s="28"/>
      <c r="GS257" s="28"/>
      <c r="GT257" s="28"/>
      <c r="GU257" s="28"/>
      <c r="GV257" s="28"/>
      <c r="GW257" s="28"/>
      <c r="GX257" s="28"/>
      <c r="GY257" s="28"/>
      <c r="GZ257" s="28"/>
      <c r="HA257" s="28"/>
      <c r="HB257" s="28"/>
      <c r="HC257" s="28"/>
      <c r="HD257" s="28"/>
      <c r="HE257" s="28"/>
      <c r="HF257" s="28"/>
      <c r="HG257" s="28"/>
      <c r="HH257" s="28"/>
      <c r="HI257" s="28"/>
      <c r="HJ257" s="28"/>
      <c r="HK257" s="28"/>
      <c r="HL257" s="28"/>
      <c r="HM257" s="28"/>
      <c r="HN257" s="28"/>
      <c r="HO257" s="28"/>
      <c r="HP257" s="28"/>
      <c r="HQ257" s="28"/>
      <c r="HR257" s="28"/>
      <c r="HS257" s="28"/>
      <c r="HT257" s="28"/>
      <c r="HU257" s="28"/>
      <c r="HV257" s="28"/>
      <c r="HW257" s="28"/>
      <c r="HX257" s="28"/>
      <c r="HY257" s="28"/>
      <c r="HZ257" s="28"/>
      <c r="IA257" s="28"/>
      <c r="IB257" s="28"/>
      <c r="IC257" s="28"/>
      <c r="ID257" s="28"/>
      <c r="IE257" s="28"/>
      <c r="IF257" s="28"/>
      <c r="IG257" s="28"/>
      <c r="IH257" s="28"/>
      <c r="II257" s="28"/>
      <c r="IJ257" s="28"/>
      <c r="IK257" s="28"/>
      <c r="IL257" s="28"/>
      <c r="IM257" s="28"/>
      <c r="IN257" s="28"/>
    </row>
    <row r="258" spans="9:248" x14ac:dyDescent="0.35">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c r="DT258" s="28"/>
      <c r="DU258" s="28"/>
      <c r="DV258" s="28"/>
      <c r="DW258" s="28"/>
      <c r="DX258" s="28"/>
      <c r="DY258" s="28"/>
      <c r="DZ258" s="28"/>
      <c r="EA258" s="28"/>
      <c r="EB258" s="28"/>
      <c r="EC258" s="28"/>
      <c r="ED258" s="28"/>
      <c r="EE258" s="28"/>
      <c r="EF258" s="28"/>
      <c r="EG258" s="28"/>
      <c r="EH258" s="28"/>
      <c r="EI258" s="28"/>
      <c r="EJ258" s="28"/>
      <c r="EK258" s="28"/>
      <c r="EL258" s="28"/>
      <c r="EM258" s="28"/>
      <c r="EN258" s="28"/>
      <c r="EO258" s="28"/>
      <c r="EP258" s="28"/>
      <c r="EQ258" s="28"/>
      <c r="ER258" s="28"/>
      <c r="ES258" s="28"/>
      <c r="ET258" s="28"/>
      <c r="EU258" s="28"/>
      <c r="EV258" s="28"/>
      <c r="EW258" s="28"/>
      <c r="EX258" s="28"/>
      <c r="EY258" s="28"/>
      <c r="EZ258" s="28"/>
      <c r="FA258" s="28"/>
      <c r="FB258" s="28"/>
      <c r="FC258" s="28"/>
      <c r="FD258" s="28"/>
      <c r="FE258" s="28"/>
      <c r="FF258" s="28"/>
      <c r="FG258" s="28"/>
      <c r="FH258" s="28"/>
      <c r="FI258" s="28"/>
      <c r="FJ258" s="28"/>
      <c r="FK258" s="28"/>
      <c r="FL258" s="28"/>
      <c r="FM258" s="28"/>
      <c r="FN258" s="28"/>
      <c r="FO258" s="28"/>
      <c r="FP258" s="28"/>
      <c r="FQ258" s="28"/>
      <c r="FR258" s="28"/>
      <c r="FS258" s="28"/>
      <c r="FT258" s="28"/>
      <c r="FU258" s="28"/>
      <c r="FV258" s="28"/>
      <c r="FW258" s="28"/>
      <c r="FX258" s="28"/>
      <c r="FY258" s="28"/>
      <c r="FZ258" s="28"/>
      <c r="GA258" s="28"/>
      <c r="GB258" s="28"/>
      <c r="GC258" s="28"/>
      <c r="GD258" s="28"/>
      <c r="GE258" s="28"/>
      <c r="GF258" s="28"/>
      <c r="GG258" s="28"/>
      <c r="GH258" s="28"/>
      <c r="GI258" s="28"/>
      <c r="GJ258" s="28"/>
      <c r="GK258" s="28"/>
      <c r="GL258" s="28"/>
      <c r="GM258" s="28"/>
      <c r="GN258" s="28"/>
      <c r="GO258" s="28"/>
      <c r="GP258" s="28"/>
      <c r="GQ258" s="28"/>
      <c r="GR258" s="28"/>
      <c r="GS258" s="28"/>
      <c r="GT258" s="28"/>
      <c r="GU258" s="28"/>
      <c r="GV258" s="28"/>
      <c r="GW258" s="28"/>
      <c r="GX258" s="28"/>
      <c r="GY258" s="28"/>
      <c r="GZ258" s="28"/>
      <c r="HA258" s="28"/>
      <c r="HB258" s="28"/>
      <c r="HC258" s="28"/>
      <c r="HD258" s="28"/>
      <c r="HE258" s="28"/>
      <c r="HF258" s="28"/>
      <c r="HG258" s="28"/>
      <c r="HH258" s="28"/>
      <c r="HI258" s="28"/>
      <c r="HJ258" s="28"/>
      <c r="HK258" s="28"/>
      <c r="HL258" s="28"/>
      <c r="HM258" s="28"/>
      <c r="HN258" s="28"/>
      <c r="HO258" s="28"/>
      <c r="HP258" s="28"/>
      <c r="HQ258" s="28"/>
      <c r="HR258" s="28"/>
      <c r="HS258" s="28"/>
      <c r="HT258" s="28"/>
      <c r="HU258" s="28"/>
      <c r="HV258" s="28"/>
      <c r="HW258" s="28"/>
      <c r="HX258" s="28"/>
      <c r="HY258" s="28"/>
      <c r="HZ258" s="28"/>
      <c r="IA258" s="28"/>
      <c r="IB258" s="28"/>
      <c r="IC258" s="28"/>
      <c r="ID258" s="28"/>
      <c r="IE258" s="28"/>
      <c r="IF258" s="28"/>
      <c r="IG258" s="28"/>
      <c r="IH258" s="28"/>
      <c r="II258" s="28"/>
      <c r="IJ258" s="28"/>
      <c r="IK258" s="28"/>
      <c r="IL258" s="28"/>
      <c r="IM258" s="28"/>
      <c r="IN258" s="28"/>
    </row>
    <row r="259" spans="9:248" x14ac:dyDescent="0.35">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c r="CY259" s="28"/>
      <c r="CZ259" s="28"/>
      <c r="DA259" s="28"/>
      <c r="DB259" s="28"/>
      <c r="DC259" s="28"/>
      <c r="DD259" s="28"/>
      <c r="DE259" s="28"/>
      <c r="DF259" s="28"/>
      <c r="DG259" s="28"/>
      <c r="DH259" s="28"/>
      <c r="DI259" s="28"/>
      <c r="DJ259" s="28"/>
      <c r="DK259" s="28"/>
      <c r="DL259" s="28"/>
      <c r="DM259" s="28"/>
      <c r="DN259" s="28"/>
      <c r="DO259" s="28"/>
      <c r="DP259" s="28"/>
      <c r="DQ259" s="28"/>
      <c r="DR259" s="28"/>
      <c r="DS259" s="28"/>
      <c r="DT259" s="28"/>
      <c r="DU259" s="28"/>
      <c r="DV259" s="28"/>
      <c r="DW259" s="28"/>
      <c r="DX259" s="28"/>
      <c r="DY259" s="28"/>
      <c r="DZ259" s="28"/>
      <c r="EA259" s="28"/>
      <c r="EB259" s="28"/>
      <c r="EC259" s="28"/>
      <c r="ED259" s="28"/>
      <c r="EE259" s="28"/>
      <c r="EF259" s="28"/>
      <c r="EG259" s="28"/>
      <c r="EH259" s="28"/>
      <c r="EI259" s="28"/>
      <c r="EJ259" s="28"/>
      <c r="EK259" s="28"/>
      <c r="EL259" s="28"/>
      <c r="EM259" s="28"/>
      <c r="EN259" s="28"/>
      <c r="EO259" s="28"/>
      <c r="EP259" s="28"/>
      <c r="EQ259" s="28"/>
      <c r="ER259" s="28"/>
      <c r="ES259" s="28"/>
      <c r="ET259" s="28"/>
      <c r="EU259" s="28"/>
      <c r="EV259" s="28"/>
      <c r="EW259" s="28"/>
      <c r="EX259" s="28"/>
      <c r="EY259" s="28"/>
      <c r="EZ259" s="28"/>
      <c r="FA259" s="28"/>
      <c r="FB259" s="28"/>
      <c r="FC259" s="28"/>
      <c r="FD259" s="28"/>
      <c r="FE259" s="28"/>
      <c r="FF259" s="28"/>
      <c r="FG259" s="28"/>
      <c r="FH259" s="28"/>
      <c r="FI259" s="28"/>
      <c r="FJ259" s="28"/>
      <c r="FK259" s="28"/>
      <c r="FL259" s="28"/>
      <c r="FM259" s="28"/>
      <c r="FN259" s="28"/>
      <c r="FO259" s="28"/>
      <c r="FP259" s="28"/>
      <c r="FQ259" s="28"/>
      <c r="FR259" s="28"/>
      <c r="FS259" s="28"/>
      <c r="FT259" s="28"/>
      <c r="FU259" s="28"/>
      <c r="FV259" s="28"/>
      <c r="FW259" s="28"/>
      <c r="FX259" s="28"/>
      <c r="FY259" s="28"/>
      <c r="FZ259" s="28"/>
      <c r="GA259" s="28"/>
      <c r="GB259" s="28"/>
      <c r="GC259" s="28"/>
      <c r="GD259" s="28"/>
      <c r="GE259" s="28"/>
      <c r="GF259" s="28"/>
      <c r="GG259" s="28"/>
      <c r="GH259" s="28"/>
      <c r="GI259" s="28"/>
      <c r="GJ259" s="28"/>
      <c r="GK259" s="28"/>
      <c r="GL259" s="28"/>
      <c r="GM259" s="28"/>
      <c r="GN259" s="28"/>
      <c r="GO259" s="28"/>
      <c r="GP259" s="28"/>
      <c r="GQ259" s="28"/>
      <c r="GR259" s="28"/>
      <c r="GS259" s="28"/>
      <c r="GT259" s="28"/>
      <c r="GU259" s="28"/>
      <c r="GV259" s="28"/>
      <c r="GW259" s="28"/>
      <c r="GX259" s="28"/>
      <c r="GY259" s="28"/>
      <c r="GZ259" s="28"/>
      <c r="HA259" s="28"/>
      <c r="HB259" s="28"/>
      <c r="HC259" s="28"/>
      <c r="HD259" s="28"/>
      <c r="HE259" s="28"/>
      <c r="HF259" s="28"/>
      <c r="HG259" s="28"/>
      <c r="HH259" s="28"/>
      <c r="HI259" s="28"/>
      <c r="HJ259" s="28"/>
      <c r="HK259" s="28"/>
      <c r="HL259" s="28"/>
      <c r="HM259" s="28"/>
      <c r="HN259" s="28"/>
      <c r="HO259" s="28"/>
      <c r="HP259" s="28"/>
      <c r="HQ259" s="28"/>
      <c r="HR259" s="28"/>
      <c r="HS259" s="28"/>
      <c r="HT259" s="28"/>
      <c r="HU259" s="28"/>
      <c r="HV259" s="28"/>
      <c r="HW259" s="28"/>
      <c r="HX259" s="28"/>
      <c r="HY259" s="28"/>
      <c r="HZ259" s="28"/>
      <c r="IA259" s="28"/>
      <c r="IB259" s="28"/>
      <c r="IC259" s="28"/>
      <c r="ID259" s="28"/>
      <c r="IE259" s="28"/>
      <c r="IF259" s="28"/>
      <c r="IG259" s="28"/>
      <c r="IH259" s="28"/>
      <c r="II259" s="28"/>
      <c r="IJ259" s="28"/>
      <c r="IK259" s="28"/>
      <c r="IL259" s="28"/>
      <c r="IM259" s="28"/>
      <c r="IN259" s="28"/>
    </row>
    <row r="260" spans="9:248" x14ac:dyDescent="0.35">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c r="CY260" s="28"/>
      <c r="CZ260" s="28"/>
      <c r="DA260" s="28"/>
      <c r="DB260" s="28"/>
      <c r="DC260" s="28"/>
      <c r="DD260" s="28"/>
      <c r="DE260" s="28"/>
      <c r="DF260" s="28"/>
      <c r="DG260" s="28"/>
      <c r="DH260" s="28"/>
      <c r="DI260" s="28"/>
      <c r="DJ260" s="28"/>
      <c r="DK260" s="28"/>
      <c r="DL260" s="28"/>
      <c r="DM260" s="28"/>
      <c r="DN260" s="28"/>
      <c r="DO260" s="28"/>
      <c r="DP260" s="28"/>
      <c r="DQ260" s="28"/>
      <c r="DR260" s="28"/>
      <c r="DS260" s="28"/>
      <c r="DT260" s="28"/>
      <c r="DU260" s="28"/>
      <c r="DV260" s="28"/>
      <c r="DW260" s="28"/>
      <c r="DX260" s="28"/>
      <c r="DY260" s="28"/>
      <c r="DZ260" s="28"/>
      <c r="EA260" s="28"/>
      <c r="EB260" s="28"/>
      <c r="EC260" s="28"/>
      <c r="ED260" s="28"/>
      <c r="EE260" s="28"/>
      <c r="EF260" s="28"/>
      <c r="EG260" s="28"/>
      <c r="EH260" s="28"/>
      <c r="EI260" s="28"/>
      <c r="EJ260" s="28"/>
      <c r="EK260" s="28"/>
      <c r="EL260" s="28"/>
      <c r="EM260" s="28"/>
      <c r="EN260" s="28"/>
      <c r="EO260" s="28"/>
      <c r="EP260" s="28"/>
      <c r="EQ260" s="28"/>
      <c r="ER260" s="28"/>
      <c r="ES260" s="28"/>
      <c r="ET260" s="28"/>
      <c r="EU260" s="28"/>
      <c r="EV260" s="28"/>
      <c r="EW260" s="28"/>
      <c r="EX260" s="28"/>
      <c r="EY260" s="28"/>
      <c r="EZ260" s="28"/>
      <c r="FA260" s="28"/>
      <c r="FB260" s="28"/>
      <c r="FC260" s="28"/>
      <c r="FD260" s="28"/>
      <c r="FE260" s="28"/>
      <c r="FF260" s="28"/>
      <c r="FG260" s="28"/>
      <c r="FH260" s="28"/>
      <c r="FI260" s="28"/>
      <c r="FJ260" s="28"/>
      <c r="FK260" s="28"/>
      <c r="FL260" s="28"/>
      <c r="FM260" s="28"/>
      <c r="FN260" s="28"/>
      <c r="FO260" s="28"/>
      <c r="FP260" s="28"/>
      <c r="FQ260" s="28"/>
      <c r="FR260" s="28"/>
      <c r="FS260" s="28"/>
      <c r="FT260" s="28"/>
      <c r="FU260" s="28"/>
      <c r="FV260" s="28"/>
      <c r="FW260" s="28"/>
      <c r="FX260" s="28"/>
      <c r="FY260" s="28"/>
      <c r="FZ260" s="28"/>
      <c r="GA260" s="28"/>
      <c r="GB260" s="28"/>
      <c r="GC260" s="28"/>
      <c r="GD260" s="28"/>
      <c r="GE260" s="28"/>
      <c r="GF260" s="28"/>
      <c r="GG260" s="28"/>
      <c r="GH260" s="28"/>
      <c r="GI260" s="28"/>
      <c r="GJ260" s="28"/>
      <c r="GK260" s="28"/>
      <c r="GL260" s="28"/>
      <c r="GM260" s="28"/>
      <c r="GN260" s="28"/>
      <c r="GO260" s="28"/>
      <c r="GP260" s="28"/>
      <c r="GQ260" s="28"/>
      <c r="GR260" s="28"/>
      <c r="GS260" s="28"/>
      <c r="GT260" s="28"/>
      <c r="GU260" s="28"/>
      <c r="GV260" s="28"/>
      <c r="GW260" s="28"/>
      <c r="GX260" s="28"/>
      <c r="GY260" s="28"/>
      <c r="GZ260" s="28"/>
      <c r="HA260" s="28"/>
      <c r="HB260" s="28"/>
      <c r="HC260" s="28"/>
      <c r="HD260" s="28"/>
      <c r="HE260" s="28"/>
      <c r="HF260" s="28"/>
      <c r="HG260" s="28"/>
      <c r="HH260" s="28"/>
      <c r="HI260" s="28"/>
      <c r="HJ260" s="28"/>
      <c r="HK260" s="28"/>
      <c r="HL260" s="28"/>
      <c r="HM260" s="28"/>
      <c r="HN260" s="28"/>
      <c r="HO260" s="28"/>
      <c r="HP260" s="28"/>
      <c r="HQ260" s="28"/>
      <c r="HR260" s="28"/>
      <c r="HS260" s="28"/>
      <c r="HT260" s="28"/>
      <c r="HU260" s="28"/>
      <c r="HV260" s="28"/>
      <c r="HW260" s="28"/>
      <c r="HX260" s="28"/>
      <c r="HY260" s="28"/>
      <c r="HZ260" s="28"/>
      <c r="IA260" s="28"/>
      <c r="IB260" s="28"/>
      <c r="IC260" s="28"/>
      <c r="ID260" s="28"/>
      <c r="IE260" s="28"/>
      <c r="IF260" s="28"/>
      <c r="IG260" s="28"/>
      <c r="IH260" s="28"/>
      <c r="II260" s="28"/>
      <c r="IJ260" s="28"/>
      <c r="IK260" s="28"/>
      <c r="IL260" s="28"/>
      <c r="IM260" s="28"/>
      <c r="IN260" s="28"/>
    </row>
    <row r="261" spans="9:248" x14ac:dyDescent="0.35">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c r="DX261" s="28"/>
      <c r="DY261" s="28"/>
      <c r="DZ261" s="28"/>
      <c r="EA261" s="28"/>
      <c r="EB261" s="28"/>
      <c r="EC261" s="28"/>
      <c r="ED261" s="28"/>
      <c r="EE261" s="28"/>
      <c r="EF261" s="28"/>
      <c r="EG261" s="28"/>
      <c r="EH261" s="28"/>
      <c r="EI261" s="28"/>
      <c r="EJ261" s="28"/>
      <c r="EK261" s="28"/>
      <c r="EL261" s="28"/>
      <c r="EM261" s="28"/>
      <c r="EN261" s="28"/>
      <c r="EO261" s="28"/>
      <c r="EP261" s="28"/>
      <c r="EQ261" s="28"/>
      <c r="ER261" s="28"/>
      <c r="ES261" s="28"/>
      <c r="ET261" s="28"/>
      <c r="EU261" s="28"/>
      <c r="EV261" s="28"/>
      <c r="EW261" s="28"/>
      <c r="EX261" s="28"/>
      <c r="EY261" s="28"/>
      <c r="EZ261" s="28"/>
      <c r="FA261" s="28"/>
      <c r="FB261" s="28"/>
      <c r="FC261" s="28"/>
      <c r="FD261" s="28"/>
      <c r="FE261" s="28"/>
      <c r="FF261" s="28"/>
      <c r="FG261" s="28"/>
      <c r="FH261" s="28"/>
      <c r="FI261" s="28"/>
      <c r="FJ261" s="28"/>
      <c r="FK261" s="28"/>
      <c r="FL261" s="28"/>
      <c r="FM261" s="28"/>
      <c r="FN261" s="28"/>
      <c r="FO261" s="28"/>
      <c r="FP261" s="28"/>
      <c r="FQ261" s="28"/>
      <c r="FR261" s="28"/>
      <c r="FS261" s="28"/>
      <c r="FT261" s="28"/>
      <c r="FU261" s="28"/>
      <c r="FV261" s="28"/>
      <c r="FW261" s="28"/>
      <c r="FX261" s="28"/>
      <c r="FY261" s="28"/>
      <c r="FZ261" s="28"/>
      <c r="GA261" s="28"/>
      <c r="GB261" s="28"/>
      <c r="GC261" s="28"/>
      <c r="GD261" s="28"/>
      <c r="GE261" s="28"/>
      <c r="GF261" s="28"/>
      <c r="GG261" s="28"/>
      <c r="GH261" s="28"/>
      <c r="GI261" s="28"/>
      <c r="GJ261" s="28"/>
      <c r="GK261" s="28"/>
      <c r="GL261" s="28"/>
      <c r="GM261" s="28"/>
      <c r="GN261" s="28"/>
      <c r="GO261" s="28"/>
      <c r="GP261" s="28"/>
      <c r="GQ261" s="28"/>
      <c r="GR261" s="28"/>
      <c r="GS261" s="28"/>
      <c r="GT261" s="28"/>
      <c r="GU261" s="28"/>
      <c r="GV261" s="28"/>
      <c r="GW261" s="28"/>
      <c r="GX261" s="28"/>
      <c r="GY261" s="28"/>
      <c r="GZ261" s="28"/>
      <c r="HA261" s="28"/>
      <c r="HB261" s="28"/>
      <c r="HC261" s="28"/>
      <c r="HD261" s="28"/>
      <c r="HE261" s="28"/>
      <c r="HF261" s="28"/>
      <c r="HG261" s="28"/>
      <c r="HH261" s="28"/>
      <c r="HI261" s="28"/>
      <c r="HJ261" s="28"/>
      <c r="HK261" s="28"/>
      <c r="HL261" s="28"/>
      <c r="HM261" s="28"/>
      <c r="HN261" s="28"/>
      <c r="HO261" s="28"/>
      <c r="HP261" s="28"/>
      <c r="HQ261" s="28"/>
      <c r="HR261" s="28"/>
      <c r="HS261" s="28"/>
      <c r="HT261" s="28"/>
      <c r="HU261" s="28"/>
      <c r="HV261" s="28"/>
      <c r="HW261" s="28"/>
      <c r="HX261" s="28"/>
      <c r="HY261" s="28"/>
      <c r="HZ261" s="28"/>
      <c r="IA261" s="28"/>
      <c r="IB261" s="28"/>
      <c r="IC261" s="28"/>
      <c r="ID261" s="28"/>
      <c r="IE261" s="28"/>
      <c r="IF261" s="28"/>
      <c r="IG261" s="28"/>
      <c r="IH261" s="28"/>
      <c r="II261" s="28"/>
      <c r="IJ261" s="28"/>
      <c r="IK261" s="28"/>
      <c r="IL261" s="28"/>
      <c r="IM261" s="28"/>
      <c r="IN261" s="28"/>
    </row>
    <row r="262" spans="9:248" x14ac:dyDescent="0.35">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c r="DX262" s="28"/>
      <c r="DY262" s="28"/>
      <c r="DZ262" s="28"/>
      <c r="EA262" s="28"/>
      <c r="EB262" s="28"/>
      <c r="EC262" s="28"/>
      <c r="ED262" s="28"/>
      <c r="EE262" s="28"/>
      <c r="EF262" s="28"/>
      <c r="EG262" s="28"/>
      <c r="EH262" s="28"/>
      <c r="EI262" s="28"/>
      <c r="EJ262" s="28"/>
      <c r="EK262" s="28"/>
      <c r="EL262" s="28"/>
      <c r="EM262" s="28"/>
      <c r="EN262" s="28"/>
      <c r="EO262" s="28"/>
      <c r="EP262" s="28"/>
      <c r="EQ262" s="28"/>
      <c r="ER262" s="28"/>
      <c r="ES262" s="28"/>
      <c r="ET262" s="28"/>
      <c r="EU262" s="28"/>
      <c r="EV262" s="28"/>
      <c r="EW262" s="28"/>
      <c r="EX262" s="28"/>
      <c r="EY262" s="28"/>
      <c r="EZ262" s="28"/>
      <c r="FA262" s="28"/>
      <c r="FB262" s="28"/>
      <c r="FC262" s="28"/>
      <c r="FD262" s="28"/>
      <c r="FE262" s="28"/>
      <c r="FF262" s="28"/>
      <c r="FG262" s="28"/>
      <c r="FH262" s="28"/>
      <c r="FI262" s="28"/>
      <c r="FJ262" s="28"/>
      <c r="FK262" s="28"/>
      <c r="FL262" s="28"/>
      <c r="FM262" s="28"/>
      <c r="FN262" s="28"/>
      <c r="FO262" s="28"/>
      <c r="FP262" s="28"/>
      <c r="FQ262" s="28"/>
      <c r="FR262" s="28"/>
      <c r="FS262" s="28"/>
      <c r="FT262" s="28"/>
      <c r="FU262" s="28"/>
      <c r="FV262" s="28"/>
      <c r="FW262" s="28"/>
      <c r="FX262" s="28"/>
      <c r="FY262" s="28"/>
      <c r="FZ262" s="28"/>
      <c r="GA262" s="28"/>
      <c r="GB262" s="28"/>
      <c r="GC262" s="28"/>
      <c r="GD262" s="28"/>
      <c r="GE262" s="28"/>
      <c r="GF262" s="28"/>
      <c r="GG262" s="28"/>
      <c r="GH262" s="28"/>
      <c r="GI262" s="28"/>
      <c r="GJ262" s="28"/>
      <c r="GK262" s="28"/>
      <c r="GL262" s="28"/>
      <c r="GM262" s="28"/>
      <c r="GN262" s="28"/>
      <c r="GO262" s="28"/>
      <c r="GP262" s="28"/>
      <c r="GQ262" s="28"/>
      <c r="GR262" s="28"/>
      <c r="GS262" s="28"/>
      <c r="GT262" s="28"/>
      <c r="GU262" s="28"/>
      <c r="GV262" s="28"/>
      <c r="GW262" s="28"/>
      <c r="GX262" s="28"/>
      <c r="GY262" s="28"/>
      <c r="GZ262" s="28"/>
      <c r="HA262" s="28"/>
      <c r="HB262" s="28"/>
      <c r="HC262" s="28"/>
      <c r="HD262" s="28"/>
      <c r="HE262" s="28"/>
      <c r="HF262" s="28"/>
      <c r="HG262" s="28"/>
      <c r="HH262" s="28"/>
      <c r="HI262" s="28"/>
      <c r="HJ262" s="28"/>
      <c r="HK262" s="28"/>
      <c r="HL262" s="28"/>
      <c r="HM262" s="28"/>
      <c r="HN262" s="28"/>
      <c r="HO262" s="28"/>
      <c r="HP262" s="28"/>
      <c r="HQ262" s="28"/>
      <c r="HR262" s="28"/>
      <c r="HS262" s="28"/>
      <c r="HT262" s="28"/>
      <c r="HU262" s="28"/>
      <c r="HV262" s="28"/>
      <c r="HW262" s="28"/>
      <c r="HX262" s="28"/>
      <c r="HY262" s="28"/>
      <c r="HZ262" s="28"/>
      <c r="IA262" s="28"/>
      <c r="IB262" s="28"/>
      <c r="IC262" s="28"/>
      <c r="ID262" s="28"/>
      <c r="IE262" s="28"/>
      <c r="IF262" s="28"/>
      <c r="IG262" s="28"/>
      <c r="IH262" s="28"/>
      <c r="II262" s="28"/>
      <c r="IJ262" s="28"/>
      <c r="IK262" s="28"/>
      <c r="IL262" s="28"/>
      <c r="IM262" s="28"/>
      <c r="IN262" s="28"/>
    </row>
    <row r="263" spans="9:248" x14ac:dyDescent="0.35">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c r="DJ263" s="28"/>
      <c r="DK263" s="28"/>
      <c r="DL263" s="28"/>
      <c r="DM263" s="28"/>
      <c r="DN263" s="28"/>
      <c r="DO263" s="28"/>
      <c r="DP263" s="28"/>
      <c r="DQ263" s="28"/>
      <c r="DR263" s="28"/>
      <c r="DS263" s="28"/>
      <c r="DT263" s="28"/>
      <c r="DU263" s="28"/>
      <c r="DV263" s="28"/>
      <c r="DW263" s="28"/>
      <c r="DX263" s="28"/>
      <c r="DY263" s="28"/>
      <c r="DZ263" s="28"/>
      <c r="EA263" s="28"/>
      <c r="EB263" s="28"/>
      <c r="EC263" s="28"/>
      <c r="ED263" s="28"/>
      <c r="EE263" s="28"/>
      <c r="EF263" s="28"/>
      <c r="EG263" s="28"/>
      <c r="EH263" s="28"/>
      <c r="EI263" s="28"/>
      <c r="EJ263" s="28"/>
      <c r="EK263" s="28"/>
      <c r="EL263" s="28"/>
      <c r="EM263" s="28"/>
      <c r="EN263" s="28"/>
      <c r="EO263" s="28"/>
      <c r="EP263" s="28"/>
      <c r="EQ263" s="28"/>
      <c r="ER263" s="28"/>
      <c r="ES263" s="28"/>
      <c r="ET263" s="28"/>
      <c r="EU263" s="28"/>
      <c r="EV263" s="28"/>
      <c r="EW263" s="28"/>
      <c r="EX263" s="28"/>
      <c r="EY263" s="28"/>
      <c r="EZ263" s="28"/>
      <c r="FA263" s="28"/>
      <c r="FB263" s="28"/>
      <c r="FC263" s="28"/>
      <c r="FD263" s="28"/>
      <c r="FE263" s="28"/>
      <c r="FF263" s="28"/>
      <c r="FG263" s="28"/>
      <c r="FH263" s="28"/>
      <c r="FI263" s="28"/>
      <c r="FJ263" s="28"/>
      <c r="FK263" s="28"/>
      <c r="FL263" s="28"/>
      <c r="FM263" s="28"/>
      <c r="FN263" s="28"/>
      <c r="FO263" s="28"/>
      <c r="FP263" s="28"/>
      <c r="FQ263" s="28"/>
      <c r="FR263" s="28"/>
      <c r="FS263" s="28"/>
      <c r="FT263" s="28"/>
      <c r="FU263" s="28"/>
      <c r="FV263" s="28"/>
      <c r="FW263" s="28"/>
      <c r="FX263" s="28"/>
      <c r="FY263" s="28"/>
      <c r="FZ263" s="28"/>
      <c r="GA263" s="28"/>
      <c r="GB263" s="28"/>
      <c r="GC263" s="28"/>
      <c r="GD263" s="28"/>
      <c r="GE263" s="28"/>
      <c r="GF263" s="28"/>
      <c r="GG263" s="28"/>
      <c r="GH263" s="28"/>
      <c r="GI263" s="28"/>
      <c r="GJ263" s="28"/>
      <c r="GK263" s="28"/>
      <c r="GL263" s="28"/>
      <c r="GM263" s="28"/>
      <c r="GN263" s="28"/>
      <c r="GO263" s="28"/>
      <c r="GP263" s="28"/>
      <c r="GQ263" s="28"/>
      <c r="GR263" s="28"/>
      <c r="GS263" s="28"/>
      <c r="GT263" s="28"/>
      <c r="GU263" s="28"/>
      <c r="GV263" s="28"/>
      <c r="GW263" s="28"/>
      <c r="GX263" s="28"/>
      <c r="GY263" s="28"/>
      <c r="GZ263" s="28"/>
      <c r="HA263" s="28"/>
      <c r="HB263" s="28"/>
      <c r="HC263" s="28"/>
      <c r="HD263" s="28"/>
      <c r="HE263" s="28"/>
      <c r="HF263" s="28"/>
      <c r="HG263" s="28"/>
      <c r="HH263" s="28"/>
      <c r="HI263" s="28"/>
      <c r="HJ263" s="28"/>
      <c r="HK263" s="28"/>
      <c r="HL263" s="28"/>
      <c r="HM263" s="28"/>
      <c r="HN263" s="28"/>
      <c r="HO263" s="28"/>
      <c r="HP263" s="28"/>
      <c r="HQ263" s="28"/>
      <c r="HR263" s="28"/>
      <c r="HS263" s="28"/>
      <c r="HT263" s="28"/>
      <c r="HU263" s="28"/>
      <c r="HV263" s="28"/>
      <c r="HW263" s="28"/>
      <c r="HX263" s="28"/>
      <c r="HY263" s="28"/>
      <c r="HZ263" s="28"/>
      <c r="IA263" s="28"/>
      <c r="IB263" s="28"/>
      <c r="IC263" s="28"/>
      <c r="ID263" s="28"/>
      <c r="IE263" s="28"/>
      <c r="IF263" s="28"/>
      <c r="IG263" s="28"/>
      <c r="IH263" s="28"/>
      <c r="II263" s="28"/>
      <c r="IJ263" s="28"/>
      <c r="IK263" s="28"/>
      <c r="IL263" s="28"/>
      <c r="IM263" s="28"/>
      <c r="IN263" s="28"/>
    </row>
    <row r="264" spans="9:248" x14ac:dyDescent="0.35">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c r="DJ264" s="28"/>
      <c r="DK264" s="28"/>
      <c r="DL264" s="28"/>
      <c r="DM264" s="28"/>
      <c r="DN264" s="28"/>
      <c r="DO264" s="28"/>
      <c r="DP264" s="28"/>
      <c r="DQ264" s="28"/>
      <c r="DR264" s="28"/>
      <c r="DS264" s="28"/>
      <c r="DT264" s="28"/>
      <c r="DU264" s="28"/>
      <c r="DV264" s="28"/>
      <c r="DW264" s="28"/>
      <c r="DX264" s="28"/>
      <c r="DY264" s="28"/>
      <c r="DZ264" s="28"/>
      <c r="EA264" s="28"/>
      <c r="EB264" s="28"/>
      <c r="EC264" s="28"/>
      <c r="ED264" s="28"/>
      <c r="EE264" s="28"/>
      <c r="EF264" s="28"/>
      <c r="EG264" s="28"/>
      <c r="EH264" s="28"/>
      <c r="EI264" s="28"/>
      <c r="EJ264" s="28"/>
      <c r="EK264" s="28"/>
      <c r="EL264" s="28"/>
      <c r="EM264" s="28"/>
      <c r="EN264" s="28"/>
      <c r="EO264" s="28"/>
      <c r="EP264" s="28"/>
      <c r="EQ264" s="28"/>
      <c r="ER264" s="28"/>
      <c r="ES264" s="28"/>
      <c r="ET264" s="28"/>
      <c r="EU264" s="28"/>
      <c r="EV264" s="28"/>
      <c r="EW264" s="28"/>
      <c r="EX264" s="28"/>
      <c r="EY264" s="28"/>
      <c r="EZ264" s="28"/>
      <c r="FA264" s="28"/>
      <c r="FB264" s="28"/>
      <c r="FC264" s="28"/>
      <c r="FD264" s="28"/>
      <c r="FE264" s="28"/>
      <c r="FF264" s="28"/>
      <c r="FG264" s="28"/>
      <c r="FH264" s="28"/>
      <c r="FI264" s="28"/>
      <c r="FJ264" s="28"/>
      <c r="FK264" s="28"/>
      <c r="FL264" s="28"/>
      <c r="FM264" s="28"/>
      <c r="FN264" s="28"/>
      <c r="FO264" s="28"/>
      <c r="FP264" s="28"/>
      <c r="FQ264" s="28"/>
      <c r="FR264" s="28"/>
      <c r="FS264" s="28"/>
      <c r="FT264" s="28"/>
      <c r="FU264" s="28"/>
      <c r="FV264" s="28"/>
      <c r="FW264" s="28"/>
      <c r="FX264" s="28"/>
      <c r="FY264" s="28"/>
      <c r="FZ264" s="28"/>
      <c r="GA264" s="28"/>
      <c r="GB264" s="28"/>
      <c r="GC264" s="28"/>
      <c r="GD264" s="28"/>
      <c r="GE264" s="28"/>
      <c r="GF264" s="28"/>
      <c r="GG264" s="28"/>
      <c r="GH264" s="28"/>
      <c r="GI264" s="28"/>
      <c r="GJ264" s="28"/>
      <c r="GK264" s="28"/>
      <c r="GL264" s="28"/>
      <c r="GM264" s="28"/>
      <c r="GN264" s="28"/>
      <c r="GO264" s="28"/>
      <c r="GP264" s="28"/>
      <c r="GQ264" s="28"/>
      <c r="GR264" s="28"/>
      <c r="GS264" s="28"/>
      <c r="GT264" s="28"/>
      <c r="GU264" s="28"/>
      <c r="GV264" s="28"/>
      <c r="GW264" s="28"/>
      <c r="GX264" s="28"/>
      <c r="GY264" s="28"/>
      <c r="GZ264" s="28"/>
      <c r="HA264" s="28"/>
      <c r="HB264" s="28"/>
      <c r="HC264" s="28"/>
      <c r="HD264" s="28"/>
      <c r="HE264" s="28"/>
      <c r="HF264" s="28"/>
      <c r="HG264" s="28"/>
      <c r="HH264" s="28"/>
      <c r="HI264" s="28"/>
      <c r="HJ264" s="28"/>
      <c r="HK264" s="28"/>
      <c r="HL264" s="28"/>
      <c r="HM264" s="28"/>
      <c r="HN264" s="28"/>
      <c r="HO264" s="28"/>
      <c r="HP264" s="28"/>
      <c r="HQ264" s="28"/>
      <c r="HR264" s="28"/>
      <c r="HS264" s="28"/>
      <c r="HT264" s="28"/>
      <c r="HU264" s="28"/>
      <c r="HV264" s="28"/>
      <c r="HW264" s="28"/>
      <c r="HX264" s="28"/>
      <c r="HY264" s="28"/>
      <c r="HZ264" s="28"/>
      <c r="IA264" s="28"/>
      <c r="IB264" s="28"/>
      <c r="IC264" s="28"/>
      <c r="ID264" s="28"/>
      <c r="IE264" s="28"/>
      <c r="IF264" s="28"/>
      <c r="IG264" s="28"/>
      <c r="IH264" s="28"/>
      <c r="II264" s="28"/>
      <c r="IJ264" s="28"/>
      <c r="IK264" s="28"/>
      <c r="IL264" s="28"/>
      <c r="IM264" s="28"/>
      <c r="IN264" s="28"/>
    </row>
    <row r="265" spans="9:248" x14ac:dyDescent="0.35">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c r="DJ265" s="28"/>
      <c r="DK265" s="28"/>
      <c r="DL265" s="28"/>
      <c r="DM265" s="28"/>
      <c r="DN265" s="28"/>
      <c r="DO265" s="28"/>
      <c r="DP265" s="28"/>
      <c r="DQ265" s="28"/>
      <c r="DR265" s="28"/>
      <c r="DS265" s="28"/>
      <c r="DT265" s="28"/>
      <c r="DU265" s="28"/>
      <c r="DV265" s="28"/>
      <c r="DW265" s="28"/>
      <c r="DX265" s="28"/>
      <c r="DY265" s="28"/>
      <c r="DZ265" s="28"/>
      <c r="EA265" s="28"/>
      <c r="EB265" s="28"/>
      <c r="EC265" s="28"/>
      <c r="ED265" s="28"/>
      <c r="EE265" s="28"/>
      <c r="EF265" s="28"/>
      <c r="EG265" s="28"/>
      <c r="EH265" s="28"/>
      <c r="EI265" s="28"/>
      <c r="EJ265" s="28"/>
      <c r="EK265" s="28"/>
      <c r="EL265" s="28"/>
      <c r="EM265" s="28"/>
      <c r="EN265" s="28"/>
      <c r="EO265" s="28"/>
      <c r="EP265" s="28"/>
      <c r="EQ265" s="28"/>
      <c r="ER265" s="28"/>
      <c r="ES265" s="28"/>
      <c r="ET265" s="28"/>
      <c r="EU265" s="28"/>
      <c r="EV265" s="28"/>
      <c r="EW265" s="28"/>
      <c r="EX265" s="28"/>
      <c r="EY265" s="28"/>
      <c r="EZ265" s="28"/>
      <c r="FA265" s="28"/>
      <c r="FB265" s="28"/>
      <c r="FC265" s="28"/>
      <c r="FD265" s="28"/>
      <c r="FE265" s="28"/>
      <c r="FF265" s="28"/>
      <c r="FG265" s="28"/>
      <c r="FH265" s="28"/>
      <c r="FI265" s="28"/>
      <c r="FJ265" s="28"/>
      <c r="FK265" s="28"/>
      <c r="FL265" s="28"/>
      <c r="FM265" s="28"/>
      <c r="FN265" s="28"/>
      <c r="FO265" s="28"/>
      <c r="FP265" s="28"/>
      <c r="FQ265" s="28"/>
      <c r="FR265" s="28"/>
      <c r="FS265" s="28"/>
      <c r="FT265" s="28"/>
      <c r="FU265" s="28"/>
      <c r="FV265" s="28"/>
      <c r="FW265" s="28"/>
      <c r="FX265" s="28"/>
      <c r="FY265" s="28"/>
      <c r="FZ265" s="28"/>
      <c r="GA265" s="28"/>
      <c r="GB265" s="28"/>
      <c r="GC265" s="28"/>
      <c r="GD265" s="28"/>
      <c r="GE265" s="28"/>
      <c r="GF265" s="28"/>
      <c r="GG265" s="28"/>
      <c r="GH265" s="28"/>
      <c r="GI265" s="28"/>
      <c r="GJ265" s="28"/>
      <c r="GK265" s="28"/>
      <c r="GL265" s="28"/>
      <c r="GM265" s="28"/>
      <c r="GN265" s="28"/>
      <c r="GO265" s="28"/>
      <c r="GP265" s="28"/>
      <c r="GQ265" s="28"/>
      <c r="GR265" s="28"/>
      <c r="GS265" s="28"/>
      <c r="GT265" s="28"/>
      <c r="GU265" s="28"/>
      <c r="GV265" s="28"/>
      <c r="GW265" s="28"/>
      <c r="GX265" s="28"/>
      <c r="GY265" s="28"/>
      <c r="GZ265" s="28"/>
      <c r="HA265" s="28"/>
      <c r="HB265" s="28"/>
      <c r="HC265" s="28"/>
      <c r="HD265" s="28"/>
      <c r="HE265" s="28"/>
      <c r="HF265" s="28"/>
      <c r="HG265" s="28"/>
      <c r="HH265" s="28"/>
      <c r="HI265" s="28"/>
      <c r="HJ265" s="28"/>
      <c r="HK265" s="28"/>
      <c r="HL265" s="28"/>
      <c r="HM265" s="28"/>
      <c r="HN265" s="28"/>
      <c r="HO265" s="28"/>
      <c r="HP265" s="28"/>
      <c r="HQ265" s="28"/>
      <c r="HR265" s="28"/>
      <c r="HS265" s="28"/>
      <c r="HT265" s="28"/>
      <c r="HU265" s="28"/>
      <c r="HV265" s="28"/>
      <c r="HW265" s="28"/>
      <c r="HX265" s="28"/>
      <c r="HY265" s="28"/>
      <c r="HZ265" s="28"/>
      <c r="IA265" s="28"/>
      <c r="IB265" s="28"/>
      <c r="IC265" s="28"/>
      <c r="ID265" s="28"/>
      <c r="IE265" s="28"/>
      <c r="IF265" s="28"/>
      <c r="IG265" s="28"/>
      <c r="IH265" s="28"/>
      <c r="II265" s="28"/>
      <c r="IJ265" s="28"/>
      <c r="IK265" s="28"/>
      <c r="IL265" s="28"/>
      <c r="IM265" s="28"/>
      <c r="IN265" s="28"/>
    </row>
    <row r="266" spans="9:248" x14ac:dyDescent="0.35">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8"/>
      <c r="FJ266" s="28"/>
      <c r="FK266" s="28"/>
      <c r="FL266" s="28"/>
      <c r="FM266" s="28"/>
      <c r="FN266" s="28"/>
      <c r="FO266" s="28"/>
      <c r="FP266" s="28"/>
      <c r="FQ266" s="28"/>
      <c r="FR266" s="28"/>
      <c r="FS266" s="28"/>
      <c r="FT266" s="28"/>
      <c r="FU266" s="28"/>
      <c r="FV266" s="28"/>
      <c r="FW266" s="28"/>
      <c r="FX266" s="28"/>
      <c r="FY266" s="28"/>
      <c r="FZ266" s="28"/>
      <c r="GA266" s="28"/>
      <c r="GB266" s="28"/>
      <c r="GC266" s="28"/>
      <c r="GD266" s="28"/>
      <c r="GE266" s="28"/>
      <c r="GF266" s="28"/>
      <c r="GG266" s="28"/>
      <c r="GH266" s="28"/>
      <c r="GI266" s="28"/>
      <c r="GJ266" s="28"/>
      <c r="GK266" s="28"/>
      <c r="GL266" s="28"/>
      <c r="GM266" s="28"/>
      <c r="GN266" s="28"/>
      <c r="GO266" s="28"/>
      <c r="GP266" s="28"/>
      <c r="GQ266" s="28"/>
      <c r="GR266" s="28"/>
      <c r="GS266" s="28"/>
      <c r="GT266" s="28"/>
      <c r="GU266" s="28"/>
      <c r="GV266" s="28"/>
      <c r="GW266" s="28"/>
      <c r="GX266" s="28"/>
      <c r="GY266" s="28"/>
      <c r="GZ266" s="28"/>
      <c r="HA266" s="28"/>
      <c r="HB266" s="28"/>
      <c r="HC266" s="28"/>
      <c r="HD266" s="28"/>
      <c r="HE266" s="28"/>
      <c r="HF266" s="28"/>
      <c r="HG266" s="28"/>
      <c r="HH266" s="28"/>
      <c r="HI266" s="28"/>
      <c r="HJ266" s="28"/>
      <c r="HK266" s="28"/>
      <c r="HL266" s="28"/>
      <c r="HM266" s="28"/>
      <c r="HN266" s="28"/>
      <c r="HO266" s="28"/>
      <c r="HP266" s="28"/>
      <c r="HQ266" s="28"/>
      <c r="HR266" s="28"/>
      <c r="HS266" s="28"/>
      <c r="HT266" s="28"/>
      <c r="HU266" s="28"/>
      <c r="HV266" s="28"/>
      <c r="HW266" s="28"/>
      <c r="HX266" s="28"/>
      <c r="HY266" s="28"/>
      <c r="HZ266" s="28"/>
      <c r="IA266" s="28"/>
      <c r="IB266" s="28"/>
      <c r="IC266" s="28"/>
      <c r="ID266" s="28"/>
      <c r="IE266" s="28"/>
      <c r="IF266" s="28"/>
      <c r="IG266" s="28"/>
      <c r="IH266" s="28"/>
      <c r="II266" s="28"/>
      <c r="IJ266" s="28"/>
      <c r="IK266" s="28"/>
      <c r="IL266" s="28"/>
      <c r="IM266" s="28"/>
      <c r="IN266" s="28"/>
    </row>
    <row r="267" spans="9:248" x14ac:dyDescent="0.35">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c r="DJ267" s="28"/>
      <c r="DK267" s="28"/>
      <c r="DL267" s="28"/>
      <c r="DM267" s="28"/>
      <c r="DN267" s="28"/>
      <c r="DO267" s="28"/>
      <c r="DP267" s="28"/>
      <c r="DQ267" s="28"/>
      <c r="DR267" s="28"/>
      <c r="DS267" s="28"/>
      <c r="DT267" s="28"/>
      <c r="DU267" s="28"/>
      <c r="DV267" s="28"/>
      <c r="DW267" s="28"/>
      <c r="DX267" s="28"/>
      <c r="DY267" s="28"/>
      <c r="DZ267" s="28"/>
      <c r="EA267" s="28"/>
      <c r="EB267" s="28"/>
      <c r="EC267" s="28"/>
      <c r="ED267" s="28"/>
      <c r="EE267" s="28"/>
      <c r="EF267" s="28"/>
      <c r="EG267" s="28"/>
      <c r="EH267" s="28"/>
      <c r="EI267" s="28"/>
      <c r="EJ267" s="28"/>
      <c r="EK267" s="28"/>
      <c r="EL267" s="28"/>
      <c r="EM267" s="28"/>
      <c r="EN267" s="28"/>
      <c r="EO267" s="28"/>
      <c r="EP267" s="28"/>
      <c r="EQ267" s="28"/>
      <c r="ER267" s="28"/>
      <c r="ES267" s="28"/>
      <c r="ET267" s="28"/>
      <c r="EU267" s="28"/>
      <c r="EV267" s="28"/>
      <c r="EW267" s="28"/>
      <c r="EX267" s="28"/>
      <c r="EY267" s="28"/>
      <c r="EZ267" s="28"/>
      <c r="FA267" s="28"/>
      <c r="FB267" s="28"/>
      <c r="FC267" s="28"/>
      <c r="FD267" s="28"/>
      <c r="FE267" s="28"/>
      <c r="FF267" s="28"/>
      <c r="FG267" s="28"/>
      <c r="FH267" s="28"/>
      <c r="FI267" s="28"/>
      <c r="FJ267" s="28"/>
      <c r="FK267" s="28"/>
      <c r="FL267" s="28"/>
      <c r="FM267" s="28"/>
      <c r="FN267" s="28"/>
      <c r="FO267" s="28"/>
      <c r="FP267" s="28"/>
      <c r="FQ267" s="28"/>
      <c r="FR267" s="28"/>
      <c r="FS267" s="28"/>
      <c r="FT267" s="28"/>
      <c r="FU267" s="28"/>
      <c r="FV267" s="28"/>
      <c r="FW267" s="28"/>
      <c r="FX267" s="28"/>
      <c r="FY267" s="28"/>
      <c r="FZ267" s="28"/>
      <c r="GA267" s="28"/>
      <c r="GB267" s="28"/>
      <c r="GC267" s="28"/>
      <c r="GD267" s="28"/>
      <c r="GE267" s="28"/>
      <c r="GF267" s="28"/>
      <c r="GG267" s="28"/>
      <c r="GH267" s="28"/>
      <c r="GI267" s="28"/>
      <c r="GJ267" s="28"/>
      <c r="GK267" s="28"/>
      <c r="GL267" s="28"/>
      <c r="GM267" s="28"/>
      <c r="GN267" s="28"/>
      <c r="GO267" s="28"/>
      <c r="GP267" s="28"/>
      <c r="GQ267" s="28"/>
      <c r="GR267" s="28"/>
      <c r="GS267" s="28"/>
      <c r="GT267" s="28"/>
      <c r="GU267" s="28"/>
      <c r="GV267" s="28"/>
      <c r="GW267" s="28"/>
      <c r="GX267" s="28"/>
      <c r="GY267" s="28"/>
      <c r="GZ267" s="28"/>
      <c r="HA267" s="28"/>
      <c r="HB267" s="28"/>
      <c r="HC267" s="28"/>
      <c r="HD267" s="28"/>
      <c r="HE267" s="28"/>
      <c r="HF267" s="28"/>
      <c r="HG267" s="28"/>
      <c r="HH267" s="28"/>
      <c r="HI267" s="28"/>
      <c r="HJ267" s="28"/>
      <c r="HK267" s="28"/>
      <c r="HL267" s="28"/>
      <c r="HM267" s="28"/>
      <c r="HN267" s="28"/>
      <c r="HO267" s="28"/>
      <c r="HP267" s="28"/>
      <c r="HQ267" s="28"/>
      <c r="HR267" s="28"/>
      <c r="HS267" s="28"/>
      <c r="HT267" s="28"/>
      <c r="HU267" s="28"/>
      <c r="HV267" s="28"/>
      <c r="HW267" s="28"/>
      <c r="HX267" s="28"/>
      <c r="HY267" s="28"/>
      <c r="HZ267" s="28"/>
      <c r="IA267" s="28"/>
      <c r="IB267" s="28"/>
      <c r="IC267" s="28"/>
      <c r="ID267" s="28"/>
      <c r="IE267" s="28"/>
      <c r="IF267" s="28"/>
      <c r="IG267" s="28"/>
      <c r="IH267" s="28"/>
      <c r="II267" s="28"/>
      <c r="IJ267" s="28"/>
      <c r="IK267" s="28"/>
      <c r="IL267" s="28"/>
      <c r="IM267" s="28"/>
      <c r="IN267" s="28"/>
    </row>
    <row r="268" spans="9:248" x14ac:dyDescent="0.35">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28"/>
      <c r="EE268" s="28"/>
      <c r="EF268" s="28"/>
      <c r="EG268" s="28"/>
      <c r="EH268" s="28"/>
      <c r="EI268" s="28"/>
      <c r="EJ268" s="28"/>
      <c r="EK268" s="28"/>
      <c r="EL268" s="28"/>
      <c r="EM268" s="28"/>
      <c r="EN268" s="28"/>
      <c r="EO268" s="28"/>
      <c r="EP268" s="28"/>
      <c r="EQ268" s="28"/>
      <c r="ER268" s="28"/>
      <c r="ES268" s="28"/>
      <c r="ET268" s="28"/>
      <c r="EU268" s="28"/>
      <c r="EV268" s="28"/>
      <c r="EW268" s="28"/>
      <c r="EX268" s="28"/>
      <c r="EY268" s="28"/>
      <c r="EZ268" s="28"/>
      <c r="FA268" s="28"/>
      <c r="FB268" s="28"/>
      <c r="FC268" s="28"/>
      <c r="FD268" s="28"/>
      <c r="FE268" s="28"/>
      <c r="FF268" s="28"/>
      <c r="FG268" s="28"/>
      <c r="FH268" s="28"/>
      <c r="FI268" s="28"/>
      <c r="FJ268" s="28"/>
      <c r="FK268" s="28"/>
      <c r="FL268" s="28"/>
      <c r="FM268" s="28"/>
      <c r="FN268" s="28"/>
      <c r="FO268" s="28"/>
      <c r="FP268" s="28"/>
      <c r="FQ268" s="28"/>
      <c r="FR268" s="28"/>
      <c r="FS268" s="28"/>
      <c r="FT268" s="28"/>
      <c r="FU268" s="28"/>
      <c r="FV268" s="28"/>
      <c r="FW268" s="28"/>
      <c r="FX268" s="28"/>
      <c r="FY268" s="28"/>
      <c r="FZ268" s="28"/>
      <c r="GA268" s="28"/>
      <c r="GB268" s="28"/>
      <c r="GC268" s="28"/>
      <c r="GD268" s="28"/>
      <c r="GE268" s="28"/>
      <c r="GF268" s="28"/>
      <c r="GG268" s="28"/>
      <c r="GH268" s="28"/>
      <c r="GI268" s="28"/>
      <c r="GJ268" s="28"/>
      <c r="GK268" s="28"/>
      <c r="GL268" s="28"/>
      <c r="GM268" s="28"/>
      <c r="GN268" s="28"/>
      <c r="GO268" s="28"/>
      <c r="GP268" s="28"/>
      <c r="GQ268" s="28"/>
      <c r="GR268" s="28"/>
      <c r="GS268" s="28"/>
      <c r="GT268" s="28"/>
      <c r="GU268" s="28"/>
      <c r="GV268" s="28"/>
      <c r="GW268" s="28"/>
      <c r="GX268" s="28"/>
      <c r="GY268" s="28"/>
      <c r="GZ268" s="28"/>
      <c r="HA268" s="28"/>
      <c r="HB268" s="28"/>
      <c r="HC268" s="28"/>
      <c r="HD268" s="28"/>
      <c r="HE268" s="28"/>
      <c r="HF268" s="28"/>
      <c r="HG268" s="28"/>
      <c r="HH268" s="28"/>
      <c r="HI268" s="28"/>
      <c r="HJ268" s="28"/>
      <c r="HK268" s="28"/>
      <c r="HL268" s="28"/>
      <c r="HM268" s="28"/>
      <c r="HN268" s="28"/>
      <c r="HO268" s="28"/>
      <c r="HP268" s="28"/>
      <c r="HQ268" s="28"/>
      <c r="HR268" s="28"/>
      <c r="HS268" s="28"/>
      <c r="HT268" s="28"/>
      <c r="HU268" s="28"/>
      <c r="HV268" s="28"/>
      <c r="HW268" s="28"/>
      <c r="HX268" s="28"/>
      <c r="HY268" s="28"/>
      <c r="HZ268" s="28"/>
      <c r="IA268" s="28"/>
      <c r="IB268" s="28"/>
      <c r="IC268" s="28"/>
      <c r="ID268" s="28"/>
      <c r="IE268" s="28"/>
      <c r="IF268" s="28"/>
      <c r="IG268" s="28"/>
      <c r="IH268" s="28"/>
      <c r="II268" s="28"/>
      <c r="IJ268" s="28"/>
      <c r="IK268" s="28"/>
      <c r="IL268" s="28"/>
      <c r="IM268" s="28"/>
      <c r="IN268" s="28"/>
    </row>
    <row r="269" spans="9:248" x14ac:dyDescent="0.35">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28"/>
      <c r="EE269" s="28"/>
      <c r="EF269" s="28"/>
      <c r="EG269" s="28"/>
      <c r="EH269" s="28"/>
      <c r="EI269" s="28"/>
      <c r="EJ269" s="28"/>
      <c r="EK269" s="28"/>
      <c r="EL269" s="28"/>
      <c r="EM269" s="28"/>
      <c r="EN269" s="28"/>
      <c r="EO269" s="28"/>
      <c r="EP269" s="28"/>
      <c r="EQ269" s="28"/>
      <c r="ER269" s="28"/>
      <c r="ES269" s="28"/>
      <c r="ET269" s="28"/>
      <c r="EU269" s="28"/>
      <c r="EV269" s="28"/>
      <c r="EW269" s="28"/>
      <c r="EX269" s="28"/>
      <c r="EY269" s="28"/>
      <c r="EZ269" s="28"/>
      <c r="FA269" s="28"/>
      <c r="FB269" s="28"/>
      <c r="FC269" s="28"/>
      <c r="FD269" s="28"/>
      <c r="FE269" s="28"/>
      <c r="FF269" s="28"/>
      <c r="FG269" s="28"/>
      <c r="FH269" s="28"/>
      <c r="FI269" s="28"/>
      <c r="FJ269" s="28"/>
      <c r="FK269" s="28"/>
      <c r="FL269" s="28"/>
      <c r="FM269" s="28"/>
      <c r="FN269" s="28"/>
      <c r="FO269" s="28"/>
      <c r="FP269" s="28"/>
      <c r="FQ269" s="28"/>
      <c r="FR269" s="28"/>
      <c r="FS269" s="28"/>
      <c r="FT269" s="28"/>
      <c r="FU269" s="28"/>
      <c r="FV269" s="28"/>
      <c r="FW269" s="28"/>
      <c r="FX269" s="28"/>
      <c r="FY269" s="28"/>
      <c r="FZ269" s="28"/>
      <c r="GA269" s="28"/>
      <c r="GB269" s="28"/>
      <c r="GC269" s="28"/>
      <c r="GD269" s="28"/>
      <c r="GE269" s="28"/>
      <c r="GF269" s="28"/>
      <c r="GG269" s="28"/>
      <c r="GH269" s="28"/>
      <c r="GI269" s="28"/>
      <c r="GJ269" s="28"/>
      <c r="GK269" s="28"/>
      <c r="GL269" s="28"/>
      <c r="GM269" s="28"/>
      <c r="GN269" s="28"/>
      <c r="GO269" s="28"/>
      <c r="GP269" s="28"/>
      <c r="GQ269" s="28"/>
      <c r="GR269" s="28"/>
      <c r="GS269" s="28"/>
      <c r="GT269" s="28"/>
      <c r="GU269" s="28"/>
      <c r="GV269" s="28"/>
      <c r="GW269" s="28"/>
      <c r="GX269" s="28"/>
      <c r="GY269" s="28"/>
      <c r="GZ269" s="28"/>
      <c r="HA269" s="28"/>
      <c r="HB269" s="28"/>
      <c r="HC269" s="28"/>
      <c r="HD269" s="28"/>
      <c r="HE269" s="28"/>
      <c r="HF269" s="28"/>
      <c r="HG269" s="28"/>
      <c r="HH269" s="28"/>
      <c r="HI269" s="28"/>
      <c r="HJ269" s="28"/>
      <c r="HK269" s="28"/>
      <c r="HL269" s="28"/>
      <c r="HM269" s="28"/>
      <c r="HN269" s="28"/>
      <c r="HO269" s="28"/>
      <c r="HP269" s="28"/>
      <c r="HQ269" s="28"/>
      <c r="HR269" s="28"/>
      <c r="HS269" s="28"/>
      <c r="HT269" s="28"/>
      <c r="HU269" s="28"/>
      <c r="HV269" s="28"/>
      <c r="HW269" s="28"/>
      <c r="HX269" s="28"/>
      <c r="HY269" s="28"/>
      <c r="HZ269" s="28"/>
      <c r="IA269" s="28"/>
      <c r="IB269" s="28"/>
      <c r="IC269" s="28"/>
      <c r="ID269" s="28"/>
      <c r="IE269" s="28"/>
      <c r="IF269" s="28"/>
      <c r="IG269" s="28"/>
      <c r="IH269" s="28"/>
      <c r="II269" s="28"/>
      <c r="IJ269" s="28"/>
      <c r="IK269" s="28"/>
      <c r="IL269" s="28"/>
      <c r="IM269" s="28"/>
      <c r="IN269" s="28"/>
    </row>
    <row r="270" spans="9:248" x14ac:dyDescent="0.35">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c r="EV270" s="28"/>
      <c r="EW270" s="28"/>
      <c r="EX270" s="28"/>
      <c r="EY270" s="28"/>
      <c r="EZ270" s="28"/>
      <c r="FA270" s="28"/>
      <c r="FB270" s="28"/>
      <c r="FC270" s="28"/>
      <c r="FD270" s="28"/>
      <c r="FE270" s="28"/>
      <c r="FF270" s="28"/>
      <c r="FG270" s="28"/>
      <c r="FH270" s="28"/>
      <c r="FI270" s="28"/>
      <c r="FJ270" s="28"/>
      <c r="FK270" s="28"/>
      <c r="FL270" s="28"/>
      <c r="FM270" s="28"/>
      <c r="FN270" s="28"/>
      <c r="FO270" s="28"/>
      <c r="FP270" s="28"/>
      <c r="FQ270" s="28"/>
      <c r="FR270" s="28"/>
      <c r="FS270" s="28"/>
      <c r="FT270" s="28"/>
      <c r="FU270" s="28"/>
      <c r="FV270" s="28"/>
      <c r="FW270" s="28"/>
      <c r="FX270" s="28"/>
      <c r="FY270" s="28"/>
      <c r="FZ270" s="28"/>
      <c r="GA270" s="28"/>
      <c r="GB270" s="28"/>
      <c r="GC270" s="28"/>
      <c r="GD270" s="28"/>
      <c r="GE270" s="28"/>
      <c r="GF270" s="28"/>
      <c r="GG270" s="28"/>
      <c r="GH270" s="28"/>
      <c r="GI270" s="28"/>
      <c r="GJ270" s="28"/>
      <c r="GK270" s="28"/>
      <c r="GL270" s="28"/>
      <c r="GM270" s="28"/>
      <c r="GN270" s="28"/>
      <c r="GO270" s="28"/>
      <c r="GP270" s="28"/>
      <c r="GQ270" s="28"/>
      <c r="GR270" s="28"/>
      <c r="GS270" s="28"/>
      <c r="GT270" s="28"/>
      <c r="GU270" s="28"/>
      <c r="GV270" s="28"/>
      <c r="GW270" s="28"/>
      <c r="GX270" s="28"/>
      <c r="GY270" s="28"/>
      <c r="GZ270" s="28"/>
      <c r="HA270" s="28"/>
      <c r="HB270" s="28"/>
      <c r="HC270" s="28"/>
      <c r="HD270" s="28"/>
      <c r="HE270" s="28"/>
      <c r="HF270" s="28"/>
      <c r="HG270" s="28"/>
      <c r="HH270" s="28"/>
      <c r="HI270" s="28"/>
      <c r="HJ270" s="28"/>
      <c r="HK270" s="28"/>
      <c r="HL270" s="28"/>
      <c r="HM270" s="28"/>
      <c r="HN270" s="28"/>
      <c r="HO270" s="28"/>
      <c r="HP270" s="28"/>
      <c r="HQ270" s="28"/>
      <c r="HR270" s="28"/>
      <c r="HS270" s="28"/>
      <c r="HT270" s="28"/>
      <c r="HU270" s="28"/>
      <c r="HV270" s="28"/>
      <c r="HW270" s="28"/>
      <c r="HX270" s="28"/>
      <c r="HY270" s="28"/>
      <c r="HZ270" s="28"/>
      <c r="IA270" s="28"/>
      <c r="IB270" s="28"/>
      <c r="IC270" s="28"/>
      <c r="ID270" s="28"/>
      <c r="IE270" s="28"/>
      <c r="IF270" s="28"/>
      <c r="IG270" s="28"/>
      <c r="IH270" s="28"/>
      <c r="II270" s="28"/>
      <c r="IJ270" s="28"/>
      <c r="IK270" s="28"/>
      <c r="IL270" s="28"/>
      <c r="IM270" s="28"/>
      <c r="IN270" s="28"/>
    </row>
    <row r="271" spans="9:248" x14ac:dyDescent="0.35">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c r="DX271" s="28"/>
      <c r="DY271" s="28"/>
      <c r="DZ271" s="28"/>
      <c r="EA271" s="28"/>
      <c r="EB271" s="28"/>
      <c r="EC271" s="28"/>
      <c r="ED271" s="28"/>
      <c r="EE271" s="28"/>
      <c r="EF271" s="28"/>
      <c r="EG271" s="28"/>
      <c r="EH271" s="28"/>
      <c r="EI271" s="28"/>
      <c r="EJ271" s="28"/>
      <c r="EK271" s="28"/>
      <c r="EL271" s="28"/>
      <c r="EM271" s="28"/>
      <c r="EN271" s="28"/>
      <c r="EO271" s="28"/>
      <c r="EP271" s="28"/>
      <c r="EQ271" s="28"/>
      <c r="ER271" s="28"/>
      <c r="ES271" s="28"/>
      <c r="ET271" s="28"/>
      <c r="EU271" s="28"/>
      <c r="EV271" s="28"/>
      <c r="EW271" s="28"/>
      <c r="EX271" s="28"/>
      <c r="EY271" s="28"/>
      <c r="EZ271" s="28"/>
      <c r="FA271" s="28"/>
      <c r="FB271" s="28"/>
      <c r="FC271" s="28"/>
      <c r="FD271" s="28"/>
      <c r="FE271" s="28"/>
      <c r="FF271" s="28"/>
      <c r="FG271" s="28"/>
      <c r="FH271" s="28"/>
      <c r="FI271" s="28"/>
      <c r="FJ271" s="28"/>
      <c r="FK271" s="28"/>
      <c r="FL271" s="28"/>
      <c r="FM271" s="28"/>
      <c r="FN271" s="28"/>
      <c r="FO271" s="28"/>
      <c r="FP271" s="28"/>
      <c r="FQ271" s="28"/>
      <c r="FR271" s="28"/>
      <c r="FS271" s="28"/>
      <c r="FT271" s="28"/>
      <c r="FU271" s="28"/>
      <c r="FV271" s="28"/>
      <c r="FW271" s="28"/>
      <c r="FX271" s="28"/>
      <c r="FY271" s="28"/>
      <c r="FZ271" s="28"/>
      <c r="GA271" s="28"/>
      <c r="GB271" s="28"/>
      <c r="GC271" s="28"/>
      <c r="GD271" s="28"/>
      <c r="GE271" s="28"/>
      <c r="GF271" s="28"/>
      <c r="GG271" s="28"/>
      <c r="GH271" s="28"/>
      <c r="GI271" s="28"/>
      <c r="GJ271" s="28"/>
      <c r="GK271" s="28"/>
      <c r="GL271" s="28"/>
      <c r="GM271" s="28"/>
      <c r="GN271" s="28"/>
      <c r="GO271" s="28"/>
      <c r="GP271" s="28"/>
      <c r="GQ271" s="28"/>
      <c r="GR271" s="28"/>
      <c r="GS271" s="28"/>
      <c r="GT271" s="28"/>
      <c r="GU271" s="28"/>
      <c r="GV271" s="28"/>
      <c r="GW271" s="28"/>
      <c r="GX271" s="28"/>
      <c r="GY271" s="28"/>
      <c r="GZ271" s="28"/>
      <c r="HA271" s="28"/>
      <c r="HB271" s="28"/>
      <c r="HC271" s="28"/>
      <c r="HD271" s="28"/>
      <c r="HE271" s="28"/>
      <c r="HF271" s="28"/>
      <c r="HG271" s="28"/>
      <c r="HH271" s="28"/>
      <c r="HI271" s="28"/>
      <c r="HJ271" s="28"/>
      <c r="HK271" s="28"/>
      <c r="HL271" s="28"/>
      <c r="HM271" s="28"/>
      <c r="HN271" s="28"/>
      <c r="HO271" s="28"/>
      <c r="HP271" s="28"/>
      <c r="HQ271" s="28"/>
      <c r="HR271" s="28"/>
      <c r="HS271" s="28"/>
      <c r="HT271" s="28"/>
      <c r="HU271" s="28"/>
      <c r="HV271" s="28"/>
      <c r="HW271" s="28"/>
      <c r="HX271" s="28"/>
      <c r="HY271" s="28"/>
      <c r="HZ271" s="28"/>
      <c r="IA271" s="28"/>
      <c r="IB271" s="28"/>
      <c r="IC271" s="28"/>
      <c r="ID271" s="28"/>
      <c r="IE271" s="28"/>
      <c r="IF271" s="28"/>
      <c r="IG271" s="28"/>
      <c r="IH271" s="28"/>
      <c r="II271" s="28"/>
      <c r="IJ271" s="28"/>
      <c r="IK271" s="28"/>
      <c r="IL271" s="28"/>
      <c r="IM271" s="28"/>
      <c r="IN271" s="28"/>
    </row>
    <row r="272" spans="9:248" x14ac:dyDescent="0.35">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c r="DA272" s="28"/>
      <c r="DB272" s="28"/>
      <c r="DC272" s="28"/>
      <c r="DD272" s="28"/>
      <c r="DE272" s="28"/>
      <c r="DF272" s="28"/>
      <c r="DG272" s="28"/>
      <c r="DH272" s="28"/>
      <c r="DI272" s="28"/>
      <c r="DJ272" s="28"/>
      <c r="DK272" s="28"/>
      <c r="DL272" s="28"/>
      <c r="DM272" s="28"/>
      <c r="DN272" s="28"/>
      <c r="DO272" s="28"/>
      <c r="DP272" s="28"/>
      <c r="DQ272" s="28"/>
      <c r="DR272" s="28"/>
      <c r="DS272" s="28"/>
      <c r="DT272" s="28"/>
      <c r="DU272" s="28"/>
      <c r="DV272" s="28"/>
      <c r="DW272" s="28"/>
      <c r="DX272" s="28"/>
      <c r="DY272" s="28"/>
      <c r="DZ272" s="28"/>
      <c r="EA272" s="28"/>
      <c r="EB272" s="28"/>
      <c r="EC272" s="28"/>
      <c r="ED272" s="28"/>
      <c r="EE272" s="28"/>
      <c r="EF272" s="28"/>
      <c r="EG272" s="28"/>
      <c r="EH272" s="28"/>
      <c r="EI272" s="28"/>
      <c r="EJ272" s="28"/>
      <c r="EK272" s="28"/>
      <c r="EL272" s="28"/>
      <c r="EM272" s="28"/>
      <c r="EN272" s="28"/>
      <c r="EO272" s="28"/>
      <c r="EP272" s="28"/>
      <c r="EQ272" s="28"/>
      <c r="ER272" s="28"/>
      <c r="ES272" s="28"/>
      <c r="ET272" s="28"/>
      <c r="EU272" s="28"/>
      <c r="EV272" s="28"/>
      <c r="EW272" s="28"/>
      <c r="EX272" s="28"/>
      <c r="EY272" s="28"/>
      <c r="EZ272" s="28"/>
      <c r="FA272" s="28"/>
      <c r="FB272" s="28"/>
      <c r="FC272" s="28"/>
      <c r="FD272" s="28"/>
      <c r="FE272" s="28"/>
      <c r="FF272" s="28"/>
      <c r="FG272" s="28"/>
      <c r="FH272" s="28"/>
      <c r="FI272" s="28"/>
      <c r="FJ272" s="28"/>
      <c r="FK272" s="28"/>
      <c r="FL272" s="28"/>
      <c r="FM272" s="28"/>
      <c r="FN272" s="28"/>
      <c r="FO272" s="28"/>
      <c r="FP272" s="28"/>
      <c r="FQ272" s="28"/>
      <c r="FR272" s="28"/>
      <c r="FS272" s="28"/>
      <c r="FT272" s="28"/>
      <c r="FU272" s="28"/>
      <c r="FV272" s="28"/>
      <c r="FW272" s="28"/>
      <c r="FX272" s="28"/>
      <c r="FY272" s="28"/>
      <c r="FZ272" s="28"/>
      <c r="GA272" s="28"/>
      <c r="GB272" s="28"/>
      <c r="GC272" s="28"/>
      <c r="GD272" s="28"/>
      <c r="GE272" s="28"/>
      <c r="GF272" s="28"/>
      <c r="GG272" s="28"/>
      <c r="GH272" s="28"/>
      <c r="GI272" s="28"/>
      <c r="GJ272" s="28"/>
      <c r="GK272" s="28"/>
      <c r="GL272" s="28"/>
      <c r="GM272" s="28"/>
      <c r="GN272" s="28"/>
      <c r="GO272" s="28"/>
      <c r="GP272" s="28"/>
      <c r="GQ272" s="28"/>
      <c r="GR272" s="28"/>
      <c r="GS272" s="28"/>
      <c r="GT272" s="28"/>
      <c r="GU272" s="28"/>
      <c r="GV272" s="28"/>
      <c r="GW272" s="28"/>
      <c r="GX272" s="28"/>
      <c r="GY272" s="28"/>
      <c r="GZ272" s="28"/>
      <c r="HA272" s="28"/>
      <c r="HB272" s="28"/>
      <c r="HC272" s="28"/>
      <c r="HD272" s="28"/>
      <c r="HE272" s="28"/>
      <c r="HF272" s="28"/>
      <c r="HG272" s="28"/>
      <c r="HH272" s="28"/>
      <c r="HI272" s="28"/>
      <c r="HJ272" s="28"/>
      <c r="HK272" s="28"/>
      <c r="HL272" s="28"/>
      <c r="HM272" s="28"/>
      <c r="HN272" s="28"/>
      <c r="HO272" s="28"/>
      <c r="HP272" s="28"/>
      <c r="HQ272" s="28"/>
      <c r="HR272" s="28"/>
      <c r="HS272" s="28"/>
      <c r="HT272" s="28"/>
      <c r="HU272" s="28"/>
      <c r="HV272" s="28"/>
      <c r="HW272" s="28"/>
      <c r="HX272" s="28"/>
      <c r="HY272" s="28"/>
      <c r="HZ272" s="28"/>
      <c r="IA272" s="28"/>
      <c r="IB272" s="28"/>
      <c r="IC272" s="28"/>
      <c r="ID272" s="28"/>
      <c r="IE272" s="28"/>
      <c r="IF272" s="28"/>
      <c r="IG272" s="28"/>
      <c r="IH272" s="28"/>
      <c r="II272" s="28"/>
      <c r="IJ272" s="28"/>
      <c r="IK272" s="28"/>
      <c r="IL272" s="28"/>
      <c r="IM272" s="28"/>
      <c r="IN272" s="28"/>
    </row>
    <row r="273" spans="9:248" x14ac:dyDescent="0.35">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28"/>
      <c r="EE273" s="28"/>
      <c r="EF273" s="28"/>
      <c r="EG273" s="28"/>
      <c r="EH273" s="28"/>
      <c r="EI273" s="28"/>
      <c r="EJ273" s="28"/>
      <c r="EK273" s="28"/>
      <c r="EL273" s="28"/>
      <c r="EM273" s="28"/>
      <c r="EN273" s="28"/>
      <c r="EO273" s="28"/>
      <c r="EP273" s="28"/>
      <c r="EQ273" s="28"/>
      <c r="ER273" s="28"/>
      <c r="ES273" s="28"/>
      <c r="ET273" s="28"/>
      <c r="EU273" s="28"/>
      <c r="EV273" s="28"/>
      <c r="EW273" s="28"/>
      <c r="EX273" s="28"/>
      <c r="EY273" s="28"/>
      <c r="EZ273" s="28"/>
      <c r="FA273" s="28"/>
      <c r="FB273" s="28"/>
      <c r="FC273" s="28"/>
      <c r="FD273" s="28"/>
      <c r="FE273" s="28"/>
      <c r="FF273" s="28"/>
      <c r="FG273" s="28"/>
      <c r="FH273" s="28"/>
      <c r="FI273" s="28"/>
      <c r="FJ273" s="28"/>
      <c r="FK273" s="28"/>
      <c r="FL273" s="28"/>
      <c r="FM273" s="28"/>
      <c r="FN273" s="28"/>
      <c r="FO273" s="28"/>
      <c r="FP273" s="28"/>
      <c r="FQ273" s="28"/>
      <c r="FR273" s="28"/>
      <c r="FS273" s="28"/>
      <c r="FT273" s="28"/>
      <c r="FU273" s="28"/>
      <c r="FV273" s="28"/>
      <c r="FW273" s="28"/>
      <c r="FX273" s="28"/>
      <c r="FY273" s="28"/>
      <c r="FZ273" s="28"/>
      <c r="GA273" s="28"/>
      <c r="GB273" s="28"/>
      <c r="GC273" s="28"/>
      <c r="GD273" s="28"/>
      <c r="GE273" s="28"/>
      <c r="GF273" s="28"/>
      <c r="GG273" s="28"/>
      <c r="GH273" s="28"/>
      <c r="GI273" s="28"/>
      <c r="GJ273" s="28"/>
      <c r="GK273" s="28"/>
      <c r="GL273" s="28"/>
      <c r="GM273" s="28"/>
      <c r="GN273" s="28"/>
      <c r="GO273" s="28"/>
      <c r="GP273" s="28"/>
      <c r="GQ273" s="28"/>
      <c r="GR273" s="28"/>
      <c r="GS273" s="28"/>
      <c r="GT273" s="28"/>
      <c r="GU273" s="28"/>
      <c r="GV273" s="28"/>
      <c r="GW273" s="28"/>
      <c r="GX273" s="28"/>
      <c r="GY273" s="28"/>
      <c r="GZ273" s="28"/>
      <c r="HA273" s="28"/>
      <c r="HB273" s="28"/>
      <c r="HC273" s="28"/>
      <c r="HD273" s="28"/>
      <c r="HE273" s="28"/>
      <c r="HF273" s="28"/>
      <c r="HG273" s="28"/>
      <c r="HH273" s="28"/>
      <c r="HI273" s="28"/>
      <c r="HJ273" s="28"/>
      <c r="HK273" s="28"/>
      <c r="HL273" s="28"/>
      <c r="HM273" s="28"/>
      <c r="HN273" s="28"/>
      <c r="HO273" s="28"/>
      <c r="HP273" s="28"/>
      <c r="HQ273" s="28"/>
      <c r="HR273" s="28"/>
      <c r="HS273" s="28"/>
      <c r="HT273" s="28"/>
      <c r="HU273" s="28"/>
      <c r="HV273" s="28"/>
      <c r="HW273" s="28"/>
      <c r="HX273" s="28"/>
      <c r="HY273" s="28"/>
      <c r="HZ273" s="28"/>
      <c r="IA273" s="28"/>
      <c r="IB273" s="28"/>
      <c r="IC273" s="28"/>
      <c r="ID273" s="28"/>
      <c r="IE273" s="28"/>
      <c r="IF273" s="28"/>
      <c r="IG273" s="28"/>
      <c r="IH273" s="28"/>
      <c r="II273" s="28"/>
      <c r="IJ273" s="28"/>
      <c r="IK273" s="28"/>
      <c r="IL273" s="28"/>
      <c r="IM273" s="28"/>
      <c r="IN273" s="28"/>
    </row>
    <row r="274" spans="9:248" x14ac:dyDescent="0.35">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28"/>
      <c r="EE274" s="28"/>
      <c r="EF274" s="28"/>
      <c r="EG274" s="28"/>
      <c r="EH274" s="28"/>
      <c r="EI274" s="28"/>
      <c r="EJ274" s="28"/>
      <c r="EK274" s="28"/>
      <c r="EL274" s="28"/>
      <c r="EM274" s="28"/>
      <c r="EN274" s="28"/>
      <c r="EO274" s="28"/>
      <c r="EP274" s="28"/>
      <c r="EQ274" s="28"/>
      <c r="ER274" s="28"/>
      <c r="ES274" s="28"/>
      <c r="ET274" s="28"/>
      <c r="EU274" s="28"/>
      <c r="EV274" s="28"/>
      <c r="EW274" s="28"/>
      <c r="EX274" s="28"/>
      <c r="EY274" s="28"/>
      <c r="EZ274" s="28"/>
      <c r="FA274" s="28"/>
      <c r="FB274" s="28"/>
      <c r="FC274" s="28"/>
      <c r="FD274" s="28"/>
      <c r="FE274" s="28"/>
      <c r="FF274" s="28"/>
      <c r="FG274" s="28"/>
      <c r="FH274" s="28"/>
      <c r="FI274" s="28"/>
      <c r="FJ274" s="28"/>
      <c r="FK274" s="28"/>
      <c r="FL274" s="28"/>
      <c r="FM274" s="28"/>
      <c r="FN274" s="28"/>
      <c r="FO274" s="28"/>
      <c r="FP274" s="28"/>
      <c r="FQ274" s="28"/>
      <c r="FR274" s="28"/>
      <c r="FS274" s="28"/>
      <c r="FT274" s="28"/>
      <c r="FU274" s="28"/>
      <c r="FV274" s="28"/>
      <c r="FW274" s="28"/>
      <c r="FX274" s="28"/>
      <c r="FY274" s="28"/>
      <c r="FZ274" s="28"/>
      <c r="GA274" s="28"/>
      <c r="GB274" s="28"/>
      <c r="GC274" s="28"/>
      <c r="GD274" s="28"/>
      <c r="GE274" s="28"/>
      <c r="GF274" s="28"/>
      <c r="GG274" s="28"/>
      <c r="GH274" s="28"/>
      <c r="GI274" s="28"/>
      <c r="GJ274" s="28"/>
      <c r="GK274" s="28"/>
      <c r="GL274" s="28"/>
      <c r="GM274" s="28"/>
      <c r="GN274" s="28"/>
      <c r="GO274" s="28"/>
      <c r="GP274" s="28"/>
      <c r="GQ274" s="28"/>
      <c r="GR274" s="28"/>
      <c r="GS274" s="28"/>
      <c r="GT274" s="28"/>
      <c r="GU274" s="28"/>
      <c r="GV274" s="28"/>
      <c r="GW274" s="28"/>
      <c r="GX274" s="28"/>
      <c r="GY274" s="28"/>
      <c r="GZ274" s="28"/>
      <c r="HA274" s="28"/>
      <c r="HB274" s="28"/>
      <c r="HC274" s="28"/>
      <c r="HD274" s="28"/>
      <c r="HE274" s="28"/>
      <c r="HF274" s="28"/>
      <c r="HG274" s="28"/>
      <c r="HH274" s="28"/>
      <c r="HI274" s="28"/>
      <c r="HJ274" s="28"/>
      <c r="HK274" s="28"/>
      <c r="HL274" s="28"/>
      <c r="HM274" s="28"/>
      <c r="HN274" s="28"/>
      <c r="HO274" s="28"/>
      <c r="HP274" s="28"/>
      <c r="HQ274" s="28"/>
      <c r="HR274" s="28"/>
      <c r="HS274" s="28"/>
      <c r="HT274" s="28"/>
      <c r="HU274" s="28"/>
      <c r="HV274" s="28"/>
      <c r="HW274" s="28"/>
      <c r="HX274" s="28"/>
      <c r="HY274" s="28"/>
      <c r="HZ274" s="28"/>
      <c r="IA274" s="28"/>
      <c r="IB274" s="28"/>
      <c r="IC274" s="28"/>
      <c r="ID274" s="28"/>
      <c r="IE274" s="28"/>
      <c r="IF274" s="28"/>
      <c r="IG274" s="28"/>
      <c r="IH274" s="28"/>
      <c r="II274" s="28"/>
      <c r="IJ274" s="28"/>
      <c r="IK274" s="28"/>
      <c r="IL274" s="28"/>
      <c r="IM274" s="28"/>
      <c r="IN274" s="28"/>
    </row>
    <row r="275" spans="9:248" x14ac:dyDescent="0.35">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28"/>
      <c r="DL275" s="28"/>
      <c r="DM275" s="28"/>
      <c r="DN275" s="28"/>
      <c r="DO275" s="28"/>
      <c r="DP275" s="28"/>
      <c r="DQ275" s="28"/>
      <c r="DR275" s="28"/>
      <c r="DS275" s="28"/>
      <c r="DT275" s="28"/>
      <c r="DU275" s="28"/>
      <c r="DV275" s="28"/>
      <c r="DW275" s="28"/>
      <c r="DX275" s="28"/>
      <c r="DY275" s="28"/>
      <c r="DZ275" s="28"/>
      <c r="EA275" s="28"/>
      <c r="EB275" s="28"/>
      <c r="EC275" s="28"/>
      <c r="ED275" s="28"/>
      <c r="EE275" s="28"/>
      <c r="EF275" s="28"/>
      <c r="EG275" s="28"/>
      <c r="EH275" s="28"/>
      <c r="EI275" s="28"/>
      <c r="EJ275" s="28"/>
      <c r="EK275" s="28"/>
      <c r="EL275" s="28"/>
      <c r="EM275" s="28"/>
      <c r="EN275" s="28"/>
      <c r="EO275" s="28"/>
      <c r="EP275" s="28"/>
      <c r="EQ275" s="28"/>
      <c r="ER275" s="28"/>
      <c r="ES275" s="28"/>
      <c r="ET275" s="28"/>
      <c r="EU275" s="28"/>
      <c r="EV275" s="28"/>
      <c r="EW275" s="28"/>
      <c r="EX275" s="28"/>
      <c r="EY275" s="28"/>
      <c r="EZ275" s="28"/>
      <c r="FA275" s="28"/>
      <c r="FB275" s="28"/>
      <c r="FC275" s="28"/>
      <c r="FD275" s="28"/>
      <c r="FE275" s="28"/>
      <c r="FF275" s="28"/>
      <c r="FG275" s="28"/>
      <c r="FH275" s="28"/>
      <c r="FI275" s="28"/>
      <c r="FJ275" s="28"/>
      <c r="FK275" s="28"/>
      <c r="FL275" s="28"/>
      <c r="FM275" s="28"/>
      <c r="FN275" s="28"/>
      <c r="FO275" s="28"/>
      <c r="FP275" s="28"/>
      <c r="FQ275" s="28"/>
      <c r="FR275" s="28"/>
      <c r="FS275" s="28"/>
      <c r="FT275" s="28"/>
      <c r="FU275" s="28"/>
      <c r="FV275" s="28"/>
      <c r="FW275" s="28"/>
      <c r="FX275" s="28"/>
      <c r="FY275" s="28"/>
      <c r="FZ275" s="28"/>
      <c r="GA275" s="28"/>
      <c r="GB275" s="28"/>
      <c r="GC275" s="28"/>
      <c r="GD275" s="28"/>
      <c r="GE275" s="28"/>
      <c r="GF275" s="28"/>
      <c r="GG275" s="28"/>
      <c r="GH275" s="28"/>
      <c r="GI275" s="28"/>
      <c r="GJ275" s="28"/>
      <c r="GK275" s="28"/>
      <c r="GL275" s="28"/>
      <c r="GM275" s="28"/>
      <c r="GN275" s="28"/>
      <c r="GO275" s="28"/>
      <c r="GP275" s="28"/>
      <c r="GQ275" s="28"/>
      <c r="GR275" s="28"/>
      <c r="GS275" s="28"/>
      <c r="GT275" s="28"/>
      <c r="GU275" s="28"/>
      <c r="GV275" s="28"/>
      <c r="GW275" s="28"/>
      <c r="GX275" s="28"/>
      <c r="GY275" s="28"/>
      <c r="GZ275" s="28"/>
      <c r="HA275" s="28"/>
      <c r="HB275" s="28"/>
      <c r="HC275" s="28"/>
      <c r="HD275" s="28"/>
      <c r="HE275" s="28"/>
      <c r="HF275" s="28"/>
      <c r="HG275" s="28"/>
      <c r="HH275" s="28"/>
      <c r="HI275" s="28"/>
      <c r="HJ275" s="28"/>
      <c r="HK275" s="28"/>
      <c r="HL275" s="28"/>
      <c r="HM275" s="28"/>
      <c r="HN275" s="28"/>
      <c r="HO275" s="28"/>
      <c r="HP275" s="28"/>
      <c r="HQ275" s="28"/>
      <c r="HR275" s="28"/>
      <c r="HS275" s="28"/>
      <c r="HT275" s="28"/>
      <c r="HU275" s="28"/>
      <c r="HV275" s="28"/>
      <c r="HW275" s="28"/>
      <c r="HX275" s="28"/>
      <c r="HY275" s="28"/>
      <c r="HZ275" s="28"/>
      <c r="IA275" s="28"/>
      <c r="IB275" s="28"/>
      <c r="IC275" s="28"/>
      <c r="ID275" s="28"/>
      <c r="IE275" s="28"/>
      <c r="IF275" s="28"/>
      <c r="IG275" s="28"/>
      <c r="IH275" s="28"/>
      <c r="II275" s="28"/>
      <c r="IJ275" s="28"/>
      <c r="IK275" s="28"/>
      <c r="IL275" s="28"/>
      <c r="IM275" s="28"/>
      <c r="IN275" s="28"/>
    </row>
    <row r="276" spans="9:248" x14ac:dyDescent="0.35">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8"/>
      <c r="EP276" s="28"/>
      <c r="EQ276" s="28"/>
      <c r="ER276" s="28"/>
      <c r="ES276" s="28"/>
      <c r="ET276" s="28"/>
      <c r="EU276" s="28"/>
      <c r="EV276" s="28"/>
      <c r="EW276" s="28"/>
      <c r="EX276" s="28"/>
      <c r="EY276" s="28"/>
      <c r="EZ276" s="28"/>
      <c r="FA276" s="28"/>
      <c r="FB276" s="28"/>
      <c r="FC276" s="28"/>
      <c r="FD276" s="28"/>
      <c r="FE276" s="28"/>
      <c r="FF276" s="28"/>
      <c r="FG276" s="28"/>
      <c r="FH276" s="28"/>
      <c r="FI276" s="28"/>
      <c r="FJ276" s="28"/>
      <c r="FK276" s="28"/>
      <c r="FL276" s="28"/>
      <c r="FM276" s="28"/>
      <c r="FN276" s="28"/>
      <c r="FO276" s="28"/>
      <c r="FP276" s="28"/>
      <c r="FQ276" s="28"/>
      <c r="FR276" s="28"/>
      <c r="FS276" s="28"/>
      <c r="FT276" s="28"/>
      <c r="FU276" s="28"/>
      <c r="FV276" s="28"/>
      <c r="FW276" s="28"/>
      <c r="FX276" s="28"/>
      <c r="FY276" s="28"/>
      <c r="FZ276" s="28"/>
      <c r="GA276" s="28"/>
      <c r="GB276" s="28"/>
      <c r="GC276" s="28"/>
      <c r="GD276" s="28"/>
      <c r="GE276" s="28"/>
      <c r="GF276" s="28"/>
      <c r="GG276" s="28"/>
      <c r="GH276" s="28"/>
      <c r="GI276" s="28"/>
      <c r="GJ276" s="28"/>
      <c r="GK276" s="28"/>
      <c r="GL276" s="28"/>
      <c r="GM276" s="28"/>
      <c r="GN276" s="28"/>
      <c r="GO276" s="28"/>
      <c r="GP276" s="28"/>
      <c r="GQ276" s="28"/>
      <c r="GR276" s="28"/>
      <c r="GS276" s="28"/>
      <c r="GT276" s="28"/>
      <c r="GU276" s="28"/>
      <c r="GV276" s="28"/>
      <c r="GW276" s="28"/>
      <c r="GX276" s="28"/>
      <c r="GY276" s="28"/>
      <c r="GZ276" s="28"/>
      <c r="HA276" s="28"/>
      <c r="HB276" s="28"/>
      <c r="HC276" s="28"/>
      <c r="HD276" s="28"/>
      <c r="HE276" s="28"/>
      <c r="HF276" s="28"/>
      <c r="HG276" s="28"/>
      <c r="HH276" s="28"/>
      <c r="HI276" s="28"/>
      <c r="HJ276" s="28"/>
      <c r="HK276" s="28"/>
      <c r="HL276" s="28"/>
      <c r="HM276" s="28"/>
      <c r="HN276" s="28"/>
      <c r="HO276" s="28"/>
      <c r="HP276" s="28"/>
      <c r="HQ276" s="28"/>
      <c r="HR276" s="28"/>
      <c r="HS276" s="28"/>
      <c r="HT276" s="28"/>
      <c r="HU276" s="28"/>
      <c r="HV276" s="28"/>
      <c r="HW276" s="28"/>
      <c r="HX276" s="28"/>
      <c r="HY276" s="28"/>
      <c r="HZ276" s="28"/>
      <c r="IA276" s="28"/>
      <c r="IB276" s="28"/>
      <c r="IC276" s="28"/>
      <c r="ID276" s="28"/>
      <c r="IE276" s="28"/>
      <c r="IF276" s="28"/>
      <c r="IG276" s="28"/>
      <c r="IH276" s="28"/>
      <c r="II276" s="28"/>
      <c r="IJ276" s="28"/>
      <c r="IK276" s="28"/>
      <c r="IL276" s="28"/>
      <c r="IM276" s="28"/>
      <c r="IN276" s="28"/>
    </row>
    <row r="277" spans="9:248" x14ac:dyDescent="0.35">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c r="DX277" s="28"/>
      <c r="DY277" s="28"/>
      <c r="DZ277" s="28"/>
      <c r="EA277" s="28"/>
      <c r="EB277" s="28"/>
      <c r="EC277" s="28"/>
      <c r="ED277" s="28"/>
      <c r="EE277" s="28"/>
      <c r="EF277" s="28"/>
      <c r="EG277" s="28"/>
      <c r="EH277" s="28"/>
      <c r="EI277" s="28"/>
      <c r="EJ277" s="28"/>
      <c r="EK277" s="28"/>
      <c r="EL277" s="28"/>
      <c r="EM277" s="28"/>
      <c r="EN277" s="28"/>
      <c r="EO277" s="28"/>
      <c r="EP277" s="28"/>
      <c r="EQ277" s="28"/>
      <c r="ER277" s="28"/>
      <c r="ES277" s="28"/>
      <c r="ET277" s="28"/>
      <c r="EU277" s="28"/>
      <c r="EV277" s="28"/>
      <c r="EW277" s="28"/>
      <c r="EX277" s="28"/>
      <c r="EY277" s="28"/>
      <c r="EZ277" s="28"/>
      <c r="FA277" s="28"/>
      <c r="FB277" s="28"/>
      <c r="FC277" s="28"/>
      <c r="FD277" s="28"/>
      <c r="FE277" s="28"/>
      <c r="FF277" s="28"/>
      <c r="FG277" s="28"/>
      <c r="FH277" s="28"/>
      <c r="FI277" s="28"/>
      <c r="FJ277" s="28"/>
      <c r="FK277" s="28"/>
      <c r="FL277" s="28"/>
      <c r="FM277" s="28"/>
      <c r="FN277" s="28"/>
      <c r="FO277" s="28"/>
      <c r="FP277" s="28"/>
      <c r="FQ277" s="28"/>
      <c r="FR277" s="28"/>
      <c r="FS277" s="28"/>
      <c r="FT277" s="28"/>
      <c r="FU277" s="28"/>
      <c r="FV277" s="28"/>
      <c r="FW277" s="28"/>
      <c r="FX277" s="28"/>
      <c r="FY277" s="28"/>
      <c r="FZ277" s="28"/>
      <c r="GA277" s="28"/>
      <c r="GB277" s="28"/>
      <c r="GC277" s="28"/>
      <c r="GD277" s="28"/>
      <c r="GE277" s="28"/>
      <c r="GF277" s="28"/>
      <c r="GG277" s="28"/>
      <c r="GH277" s="28"/>
      <c r="GI277" s="28"/>
      <c r="GJ277" s="28"/>
      <c r="GK277" s="28"/>
      <c r="GL277" s="28"/>
      <c r="GM277" s="28"/>
      <c r="GN277" s="28"/>
      <c r="GO277" s="28"/>
      <c r="GP277" s="28"/>
      <c r="GQ277" s="28"/>
      <c r="GR277" s="28"/>
      <c r="GS277" s="28"/>
      <c r="GT277" s="28"/>
      <c r="GU277" s="28"/>
      <c r="GV277" s="28"/>
      <c r="GW277" s="28"/>
      <c r="GX277" s="28"/>
      <c r="GY277" s="28"/>
      <c r="GZ277" s="28"/>
      <c r="HA277" s="28"/>
      <c r="HB277" s="28"/>
      <c r="HC277" s="28"/>
      <c r="HD277" s="28"/>
      <c r="HE277" s="28"/>
      <c r="HF277" s="28"/>
      <c r="HG277" s="28"/>
      <c r="HH277" s="28"/>
      <c r="HI277" s="28"/>
      <c r="HJ277" s="28"/>
      <c r="HK277" s="28"/>
      <c r="HL277" s="28"/>
      <c r="HM277" s="28"/>
      <c r="HN277" s="28"/>
      <c r="HO277" s="28"/>
      <c r="HP277" s="28"/>
      <c r="HQ277" s="28"/>
      <c r="HR277" s="28"/>
      <c r="HS277" s="28"/>
      <c r="HT277" s="28"/>
      <c r="HU277" s="28"/>
      <c r="HV277" s="28"/>
      <c r="HW277" s="28"/>
      <c r="HX277" s="28"/>
      <c r="HY277" s="28"/>
      <c r="HZ277" s="28"/>
      <c r="IA277" s="28"/>
      <c r="IB277" s="28"/>
      <c r="IC277" s="28"/>
      <c r="ID277" s="28"/>
      <c r="IE277" s="28"/>
      <c r="IF277" s="28"/>
      <c r="IG277" s="28"/>
      <c r="IH277" s="28"/>
      <c r="II277" s="28"/>
      <c r="IJ277" s="28"/>
      <c r="IK277" s="28"/>
      <c r="IL277" s="28"/>
      <c r="IM277" s="28"/>
      <c r="IN277" s="28"/>
    </row>
    <row r="278" spans="9:248" x14ac:dyDescent="0.35">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c r="DJ278" s="28"/>
      <c r="DK278" s="28"/>
      <c r="DL278" s="28"/>
      <c r="DM278" s="28"/>
      <c r="DN278" s="28"/>
      <c r="DO278" s="28"/>
      <c r="DP278" s="28"/>
      <c r="DQ278" s="28"/>
      <c r="DR278" s="28"/>
      <c r="DS278" s="28"/>
      <c r="DT278" s="28"/>
      <c r="DU278" s="28"/>
      <c r="DV278" s="28"/>
      <c r="DW278" s="28"/>
      <c r="DX278" s="28"/>
      <c r="DY278" s="28"/>
      <c r="DZ278" s="28"/>
      <c r="EA278" s="28"/>
      <c r="EB278" s="28"/>
      <c r="EC278" s="28"/>
      <c r="ED278" s="28"/>
      <c r="EE278" s="28"/>
      <c r="EF278" s="28"/>
      <c r="EG278" s="28"/>
      <c r="EH278" s="28"/>
      <c r="EI278" s="28"/>
      <c r="EJ278" s="28"/>
      <c r="EK278" s="28"/>
      <c r="EL278" s="28"/>
      <c r="EM278" s="28"/>
      <c r="EN278" s="28"/>
      <c r="EO278" s="28"/>
      <c r="EP278" s="28"/>
      <c r="EQ278" s="28"/>
      <c r="ER278" s="28"/>
      <c r="ES278" s="28"/>
      <c r="ET278" s="28"/>
      <c r="EU278" s="28"/>
      <c r="EV278" s="28"/>
      <c r="EW278" s="28"/>
      <c r="EX278" s="28"/>
      <c r="EY278" s="28"/>
      <c r="EZ278" s="28"/>
      <c r="FA278" s="28"/>
      <c r="FB278" s="28"/>
      <c r="FC278" s="28"/>
      <c r="FD278" s="28"/>
      <c r="FE278" s="28"/>
      <c r="FF278" s="28"/>
      <c r="FG278" s="28"/>
      <c r="FH278" s="28"/>
      <c r="FI278" s="28"/>
      <c r="FJ278" s="28"/>
      <c r="FK278" s="28"/>
      <c r="FL278" s="28"/>
      <c r="FM278" s="28"/>
      <c r="FN278" s="28"/>
      <c r="FO278" s="28"/>
      <c r="FP278" s="28"/>
      <c r="FQ278" s="28"/>
      <c r="FR278" s="28"/>
      <c r="FS278" s="28"/>
      <c r="FT278" s="28"/>
      <c r="FU278" s="28"/>
      <c r="FV278" s="28"/>
      <c r="FW278" s="28"/>
      <c r="FX278" s="28"/>
      <c r="FY278" s="28"/>
      <c r="FZ278" s="28"/>
      <c r="GA278" s="28"/>
      <c r="GB278" s="28"/>
      <c r="GC278" s="28"/>
      <c r="GD278" s="28"/>
      <c r="GE278" s="28"/>
      <c r="GF278" s="28"/>
      <c r="GG278" s="28"/>
      <c r="GH278" s="28"/>
      <c r="GI278" s="28"/>
      <c r="GJ278" s="28"/>
      <c r="GK278" s="28"/>
      <c r="GL278" s="28"/>
      <c r="GM278" s="28"/>
      <c r="GN278" s="28"/>
      <c r="GO278" s="28"/>
      <c r="GP278" s="28"/>
      <c r="GQ278" s="28"/>
      <c r="GR278" s="28"/>
      <c r="GS278" s="28"/>
      <c r="GT278" s="28"/>
      <c r="GU278" s="28"/>
      <c r="GV278" s="28"/>
      <c r="GW278" s="28"/>
      <c r="GX278" s="28"/>
      <c r="GY278" s="28"/>
      <c r="GZ278" s="28"/>
      <c r="HA278" s="28"/>
      <c r="HB278" s="28"/>
      <c r="HC278" s="28"/>
      <c r="HD278" s="28"/>
      <c r="HE278" s="28"/>
      <c r="HF278" s="28"/>
      <c r="HG278" s="28"/>
      <c r="HH278" s="28"/>
      <c r="HI278" s="28"/>
      <c r="HJ278" s="28"/>
      <c r="HK278" s="28"/>
      <c r="HL278" s="28"/>
      <c r="HM278" s="28"/>
      <c r="HN278" s="28"/>
      <c r="HO278" s="28"/>
      <c r="HP278" s="28"/>
      <c r="HQ278" s="28"/>
      <c r="HR278" s="28"/>
      <c r="HS278" s="28"/>
      <c r="HT278" s="28"/>
      <c r="HU278" s="28"/>
      <c r="HV278" s="28"/>
      <c r="HW278" s="28"/>
      <c r="HX278" s="28"/>
      <c r="HY278" s="28"/>
      <c r="HZ278" s="28"/>
      <c r="IA278" s="28"/>
      <c r="IB278" s="28"/>
      <c r="IC278" s="28"/>
      <c r="ID278" s="28"/>
      <c r="IE278" s="28"/>
      <c r="IF278" s="28"/>
      <c r="IG278" s="28"/>
      <c r="IH278" s="28"/>
      <c r="II278" s="28"/>
      <c r="IJ278" s="28"/>
      <c r="IK278" s="28"/>
      <c r="IL278" s="28"/>
      <c r="IM278" s="28"/>
      <c r="IN278" s="28"/>
    </row>
    <row r="279" spans="9:248" x14ac:dyDescent="0.35">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c r="DJ279" s="28"/>
      <c r="DK279" s="28"/>
      <c r="DL279" s="28"/>
      <c r="DM279" s="28"/>
      <c r="DN279" s="28"/>
      <c r="DO279" s="28"/>
      <c r="DP279" s="28"/>
      <c r="DQ279" s="28"/>
      <c r="DR279" s="28"/>
      <c r="DS279" s="28"/>
      <c r="DT279" s="28"/>
      <c r="DU279" s="28"/>
      <c r="DV279" s="28"/>
      <c r="DW279" s="28"/>
      <c r="DX279" s="28"/>
      <c r="DY279" s="28"/>
      <c r="DZ279" s="28"/>
      <c r="EA279" s="28"/>
      <c r="EB279" s="28"/>
      <c r="EC279" s="28"/>
      <c r="ED279" s="28"/>
      <c r="EE279" s="28"/>
      <c r="EF279" s="28"/>
      <c r="EG279" s="28"/>
      <c r="EH279" s="28"/>
      <c r="EI279" s="28"/>
      <c r="EJ279" s="28"/>
      <c r="EK279" s="28"/>
      <c r="EL279" s="28"/>
      <c r="EM279" s="28"/>
      <c r="EN279" s="28"/>
      <c r="EO279" s="28"/>
      <c r="EP279" s="28"/>
      <c r="EQ279" s="28"/>
      <c r="ER279" s="28"/>
      <c r="ES279" s="28"/>
      <c r="ET279" s="28"/>
      <c r="EU279" s="28"/>
      <c r="EV279" s="28"/>
      <c r="EW279" s="28"/>
      <c r="EX279" s="28"/>
      <c r="EY279" s="28"/>
      <c r="EZ279" s="28"/>
      <c r="FA279" s="28"/>
      <c r="FB279" s="28"/>
      <c r="FC279" s="28"/>
      <c r="FD279" s="28"/>
      <c r="FE279" s="28"/>
      <c r="FF279" s="28"/>
      <c r="FG279" s="28"/>
      <c r="FH279" s="28"/>
      <c r="FI279" s="28"/>
      <c r="FJ279" s="28"/>
      <c r="FK279" s="28"/>
      <c r="FL279" s="28"/>
      <c r="FM279" s="28"/>
      <c r="FN279" s="28"/>
      <c r="FO279" s="28"/>
      <c r="FP279" s="28"/>
      <c r="FQ279" s="28"/>
      <c r="FR279" s="28"/>
      <c r="FS279" s="28"/>
      <c r="FT279" s="28"/>
      <c r="FU279" s="28"/>
      <c r="FV279" s="28"/>
      <c r="FW279" s="28"/>
      <c r="FX279" s="28"/>
      <c r="FY279" s="28"/>
      <c r="FZ279" s="28"/>
      <c r="GA279" s="28"/>
      <c r="GB279" s="28"/>
      <c r="GC279" s="28"/>
      <c r="GD279" s="28"/>
      <c r="GE279" s="28"/>
      <c r="GF279" s="28"/>
      <c r="GG279" s="28"/>
      <c r="GH279" s="28"/>
      <c r="GI279" s="28"/>
      <c r="GJ279" s="28"/>
      <c r="GK279" s="28"/>
      <c r="GL279" s="28"/>
      <c r="GM279" s="28"/>
      <c r="GN279" s="28"/>
      <c r="GO279" s="28"/>
      <c r="GP279" s="28"/>
      <c r="GQ279" s="28"/>
      <c r="GR279" s="28"/>
      <c r="GS279" s="28"/>
      <c r="GT279" s="28"/>
      <c r="GU279" s="28"/>
      <c r="GV279" s="28"/>
      <c r="GW279" s="28"/>
      <c r="GX279" s="28"/>
      <c r="GY279" s="28"/>
      <c r="GZ279" s="28"/>
      <c r="HA279" s="28"/>
      <c r="HB279" s="28"/>
      <c r="HC279" s="28"/>
      <c r="HD279" s="28"/>
      <c r="HE279" s="28"/>
      <c r="HF279" s="28"/>
      <c r="HG279" s="28"/>
      <c r="HH279" s="28"/>
      <c r="HI279" s="28"/>
      <c r="HJ279" s="28"/>
      <c r="HK279" s="28"/>
      <c r="HL279" s="28"/>
      <c r="HM279" s="28"/>
      <c r="HN279" s="28"/>
      <c r="HO279" s="28"/>
      <c r="HP279" s="28"/>
      <c r="HQ279" s="28"/>
      <c r="HR279" s="28"/>
      <c r="HS279" s="28"/>
      <c r="HT279" s="28"/>
      <c r="HU279" s="28"/>
      <c r="HV279" s="28"/>
      <c r="HW279" s="28"/>
      <c r="HX279" s="28"/>
      <c r="HY279" s="28"/>
      <c r="HZ279" s="28"/>
      <c r="IA279" s="28"/>
      <c r="IB279" s="28"/>
      <c r="IC279" s="28"/>
      <c r="ID279" s="28"/>
      <c r="IE279" s="28"/>
      <c r="IF279" s="28"/>
      <c r="IG279" s="28"/>
      <c r="IH279" s="28"/>
      <c r="II279" s="28"/>
      <c r="IJ279" s="28"/>
      <c r="IK279" s="28"/>
      <c r="IL279" s="28"/>
      <c r="IM279" s="28"/>
      <c r="IN279" s="28"/>
    </row>
    <row r="280" spans="9:248" x14ac:dyDescent="0.35">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c r="DA280" s="28"/>
      <c r="DB280" s="28"/>
      <c r="DC280" s="28"/>
      <c r="DD280" s="28"/>
      <c r="DE280" s="28"/>
      <c r="DF280" s="28"/>
      <c r="DG280" s="28"/>
      <c r="DH280" s="28"/>
      <c r="DI280" s="28"/>
      <c r="DJ280" s="28"/>
      <c r="DK280" s="28"/>
      <c r="DL280" s="28"/>
      <c r="DM280" s="28"/>
      <c r="DN280" s="28"/>
      <c r="DO280" s="28"/>
      <c r="DP280" s="28"/>
      <c r="DQ280" s="28"/>
      <c r="DR280" s="28"/>
      <c r="DS280" s="28"/>
      <c r="DT280" s="28"/>
      <c r="DU280" s="28"/>
      <c r="DV280" s="28"/>
      <c r="DW280" s="28"/>
      <c r="DX280" s="28"/>
      <c r="DY280" s="28"/>
      <c r="DZ280" s="28"/>
      <c r="EA280" s="28"/>
      <c r="EB280" s="28"/>
      <c r="EC280" s="28"/>
      <c r="ED280" s="28"/>
      <c r="EE280" s="28"/>
      <c r="EF280" s="28"/>
      <c r="EG280" s="28"/>
      <c r="EH280" s="28"/>
      <c r="EI280" s="28"/>
      <c r="EJ280" s="28"/>
      <c r="EK280" s="28"/>
      <c r="EL280" s="28"/>
      <c r="EM280" s="28"/>
      <c r="EN280" s="28"/>
      <c r="EO280" s="28"/>
      <c r="EP280" s="28"/>
      <c r="EQ280" s="28"/>
      <c r="ER280" s="28"/>
      <c r="ES280" s="28"/>
      <c r="ET280" s="28"/>
      <c r="EU280" s="28"/>
      <c r="EV280" s="28"/>
      <c r="EW280" s="28"/>
      <c r="EX280" s="28"/>
      <c r="EY280" s="28"/>
      <c r="EZ280" s="28"/>
      <c r="FA280" s="28"/>
      <c r="FB280" s="28"/>
      <c r="FC280" s="28"/>
      <c r="FD280" s="28"/>
      <c r="FE280" s="28"/>
      <c r="FF280" s="28"/>
      <c r="FG280" s="28"/>
      <c r="FH280" s="28"/>
      <c r="FI280" s="28"/>
      <c r="FJ280" s="28"/>
      <c r="FK280" s="28"/>
      <c r="FL280" s="28"/>
      <c r="FM280" s="28"/>
      <c r="FN280" s="28"/>
      <c r="FO280" s="28"/>
      <c r="FP280" s="28"/>
      <c r="FQ280" s="28"/>
      <c r="FR280" s="28"/>
      <c r="FS280" s="28"/>
      <c r="FT280" s="28"/>
      <c r="FU280" s="28"/>
      <c r="FV280" s="28"/>
      <c r="FW280" s="28"/>
      <c r="FX280" s="28"/>
      <c r="FY280" s="28"/>
      <c r="FZ280" s="28"/>
      <c r="GA280" s="28"/>
      <c r="GB280" s="28"/>
      <c r="GC280" s="28"/>
      <c r="GD280" s="28"/>
      <c r="GE280" s="28"/>
      <c r="GF280" s="28"/>
      <c r="GG280" s="28"/>
      <c r="GH280" s="28"/>
      <c r="GI280" s="28"/>
      <c r="GJ280" s="28"/>
      <c r="GK280" s="28"/>
      <c r="GL280" s="28"/>
      <c r="GM280" s="28"/>
      <c r="GN280" s="28"/>
      <c r="GO280" s="28"/>
      <c r="GP280" s="28"/>
      <c r="GQ280" s="28"/>
      <c r="GR280" s="28"/>
      <c r="GS280" s="28"/>
      <c r="GT280" s="28"/>
      <c r="GU280" s="28"/>
      <c r="GV280" s="28"/>
      <c r="GW280" s="28"/>
      <c r="GX280" s="28"/>
      <c r="GY280" s="28"/>
      <c r="GZ280" s="28"/>
      <c r="HA280" s="28"/>
      <c r="HB280" s="28"/>
      <c r="HC280" s="28"/>
      <c r="HD280" s="28"/>
      <c r="HE280" s="28"/>
      <c r="HF280" s="28"/>
      <c r="HG280" s="28"/>
      <c r="HH280" s="28"/>
      <c r="HI280" s="28"/>
      <c r="HJ280" s="28"/>
      <c r="HK280" s="28"/>
      <c r="HL280" s="28"/>
      <c r="HM280" s="28"/>
      <c r="HN280" s="28"/>
      <c r="HO280" s="28"/>
      <c r="HP280" s="28"/>
      <c r="HQ280" s="28"/>
      <c r="HR280" s="28"/>
      <c r="HS280" s="28"/>
      <c r="HT280" s="28"/>
      <c r="HU280" s="28"/>
      <c r="HV280" s="28"/>
      <c r="HW280" s="28"/>
      <c r="HX280" s="28"/>
      <c r="HY280" s="28"/>
      <c r="HZ280" s="28"/>
      <c r="IA280" s="28"/>
      <c r="IB280" s="28"/>
      <c r="IC280" s="28"/>
      <c r="ID280" s="28"/>
      <c r="IE280" s="28"/>
      <c r="IF280" s="28"/>
      <c r="IG280" s="28"/>
      <c r="IH280" s="28"/>
      <c r="II280" s="28"/>
      <c r="IJ280" s="28"/>
      <c r="IK280" s="28"/>
      <c r="IL280" s="28"/>
      <c r="IM280" s="28"/>
      <c r="IN280" s="28"/>
    </row>
    <row r="281" spans="9:248" x14ac:dyDescent="0.35">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c r="CZ281" s="28"/>
      <c r="DA281" s="28"/>
      <c r="DB281" s="28"/>
      <c r="DC281" s="28"/>
      <c r="DD281" s="28"/>
      <c r="DE281" s="28"/>
      <c r="DF281" s="28"/>
      <c r="DG281" s="28"/>
      <c r="DH281" s="28"/>
      <c r="DI281" s="28"/>
      <c r="DJ281" s="28"/>
      <c r="DK281" s="28"/>
      <c r="DL281" s="28"/>
      <c r="DM281" s="28"/>
      <c r="DN281" s="28"/>
      <c r="DO281" s="28"/>
      <c r="DP281" s="28"/>
      <c r="DQ281" s="28"/>
      <c r="DR281" s="28"/>
      <c r="DS281" s="28"/>
      <c r="DT281" s="28"/>
      <c r="DU281" s="28"/>
      <c r="DV281" s="28"/>
      <c r="DW281" s="28"/>
      <c r="DX281" s="28"/>
      <c r="DY281" s="28"/>
      <c r="DZ281" s="28"/>
      <c r="EA281" s="28"/>
      <c r="EB281" s="28"/>
      <c r="EC281" s="28"/>
      <c r="ED281" s="28"/>
      <c r="EE281" s="28"/>
      <c r="EF281" s="28"/>
      <c r="EG281" s="28"/>
      <c r="EH281" s="28"/>
      <c r="EI281" s="28"/>
      <c r="EJ281" s="28"/>
      <c r="EK281" s="28"/>
      <c r="EL281" s="28"/>
      <c r="EM281" s="28"/>
      <c r="EN281" s="28"/>
      <c r="EO281" s="28"/>
      <c r="EP281" s="28"/>
      <c r="EQ281" s="28"/>
      <c r="ER281" s="28"/>
      <c r="ES281" s="28"/>
      <c r="ET281" s="28"/>
      <c r="EU281" s="28"/>
      <c r="EV281" s="28"/>
      <c r="EW281" s="28"/>
      <c r="EX281" s="28"/>
      <c r="EY281" s="28"/>
      <c r="EZ281" s="28"/>
      <c r="FA281" s="28"/>
      <c r="FB281" s="28"/>
      <c r="FC281" s="28"/>
      <c r="FD281" s="28"/>
      <c r="FE281" s="28"/>
      <c r="FF281" s="28"/>
      <c r="FG281" s="28"/>
      <c r="FH281" s="28"/>
      <c r="FI281" s="28"/>
      <c r="FJ281" s="28"/>
      <c r="FK281" s="28"/>
      <c r="FL281" s="28"/>
      <c r="FM281" s="28"/>
      <c r="FN281" s="28"/>
      <c r="FO281" s="28"/>
      <c r="FP281" s="28"/>
      <c r="FQ281" s="28"/>
      <c r="FR281" s="28"/>
      <c r="FS281" s="28"/>
      <c r="FT281" s="28"/>
      <c r="FU281" s="28"/>
      <c r="FV281" s="28"/>
      <c r="FW281" s="28"/>
      <c r="FX281" s="28"/>
      <c r="FY281" s="28"/>
      <c r="FZ281" s="28"/>
      <c r="GA281" s="28"/>
      <c r="GB281" s="28"/>
      <c r="GC281" s="28"/>
      <c r="GD281" s="28"/>
      <c r="GE281" s="28"/>
      <c r="GF281" s="28"/>
      <c r="GG281" s="28"/>
      <c r="GH281" s="28"/>
      <c r="GI281" s="28"/>
      <c r="GJ281" s="28"/>
      <c r="GK281" s="28"/>
      <c r="GL281" s="28"/>
      <c r="GM281" s="28"/>
      <c r="GN281" s="28"/>
      <c r="GO281" s="28"/>
      <c r="GP281" s="28"/>
      <c r="GQ281" s="28"/>
      <c r="GR281" s="28"/>
      <c r="GS281" s="28"/>
      <c r="GT281" s="28"/>
      <c r="GU281" s="28"/>
      <c r="GV281" s="28"/>
      <c r="GW281" s="28"/>
      <c r="GX281" s="28"/>
      <c r="GY281" s="28"/>
      <c r="GZ281" s="28"/>
      <c r="HA281" s="28"/>
      <c r="HB281" s="28"/>
      <c r="HC281" s="28"/>
      <c r="HD281" s="28"/>
      <c r="HE281" s="28"/>
      <c r="HF281" s="28"/>
      <c r="HG281" s="28"/>
      <c r="HH281" s="28"/>
      <c r="HI281" s="28"/>
      <c r="HJ281" s="28"/>
      <c r="HK281" s="28"/>
      <c r="HL281" s="28"/>
      <c r="HM281" s="28"/>
      <c r="HN281" s="28"/>
      <c r="HO281" s="28"/>
      <c r="HP281" s="28"/>
      <c r="HQ281" s="28"/>
      <c r="HR281" s="28"/>
      <c r="HS281" s="28"/>
      <c r="HT281" s="28"/>
      <c r="HU281" s="28"/>
      <c r="HV281" s="28"/>
      <c r="HW281" s="28"/>
      <c r="HX281" s="28"/>
      <c r="HY281" s="28"/>
      <c r="HZ281" s="28"/>
      <c r="IA281" s="28"/>
      <c r="IB281" s="28"/>
      <c r="IC281" s="28"/>
      <c r="ID281" s="28"/>
      <c r="IE281" s="28"/>
      <c r="IF281" s="28"/>
      <c r="IG281" s="28"/>
      <c r="IH281" s="28"/>
      <c r="II281" s="28"/>
      <c r="IJ281" s="28"/>
      <c r="IK281" s="28"/>
      <c r="IL281" s="28"/>
      <c r="IM281" s="28"/>
      <c r="IN281" s="28"/>
    </row>
    <row r="282" spans="9:248" x14ac:dyDescent="0.35">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8"/>
      <c r="FM282" s="28"/>
      <c r="FN282" s="28"/>
      <c r="FO282" s="28"/>
      <c r="FP282" s="28"/>
      <c r="FQ282" s="28"/>
      <c r="FR282" s="28"/>
      <c r="FS282" s="28"/>
      <c r="FT282" s="28"/>
      <c r="FU282" s="28"/>
      <c r="FV282" s="28"/>
      <c r="FW282" s="28"/>
      <c r="FX282" s="28"/>
      <c r="FY282" s="28"/>
      <c r="FZ282" s="28"/>
      <c r="GA282" s="28"/>
      <c r="GB282" s="28"/>
      <c r="GC282" s="28"/>
      <c r="GD282" s="28"/>
      <c r="GE282" s="28"/>
      <c r="GF282" s="28"/>
      <c r="GG282" s="28"/>
      <c r="GH282" s="28"/>
      <c r="GI282" s="28"/>
      <c r="GJ282" s="28"/>
      <c r="GK282" s="28"/>
      <c r="GL282" s="28"/>
      <c r="GM282" s="28"/>
      <c r="GN282" s="28"/>
      <c r="GO282" s="28"/>
      <c r="GP282" s="28"/>
      <c r="GQ282" s="28"/>
      <c r="GR282" s="28"/>
      <c r="GS282" s="28"/>
      <c r="GT282" s="28"/>
      <c r="GU282" s="28"/>
      <c r="GV282" s="28"/>
      <c r="GW282" s="28"/>
      <c r="GX282" s="28"/>
      <c r="GY282" s="28"/>
      <c r="GZ282" s="28"/>
      <c r="HA282" s="28"/>
      <c r="HB282" s="28"/>
      <c r="HC282" s="28"/>
      <c r="HD282" s="28"/>
      <c r="HE282" s="28"/>
      <c r="HF282" s="28"/>
      <c r="HG282" s="28"/>
      <c r="HH282" s="28"/>
      <c r="HI282" s="28"/>
      <c r="HJ282" s="28"/>
      <c r="HK282" s="28"/>
      <c r="HL282" s="28"/>
      <c r="HM282" s="28"/>
      <c r="HN282" s="28"/>
      <c r="HO282" s="28"/>
      <c r="HP282" s="28"/>
      <c r="HQ282" s="28"/>
      <c r="HR282" s="28"/>
      <c r="HS282" s="28"/>
      <c r="HT282" s="28"/>
      <c r="HU282" s="28"/>
      <c r="HV282" s="28"/>
      <c r="HW282" s="28"/>
      <c r="HX282" s="28"/>
      <c r="HY282" s="28"/>
      <c r="HZ282" s="28"/>
      <c r="IA282" s="28"/>
      <c r="IB282" s="28"/>
      <c r="IC282" s="28"/>
      <c r="ID282" s="28"/>
      <c r="IE282" s="28"/>
      <c r="IF282" s="28"/>
      <c r="IG282" s="28"/>
      <c r="IH282" s="28"/>
      <c r="II282" s="28"/>
      <c r="IJ282" s="28"/>
      <c r="IK282" s="28"/>
      <c r="IL282" s="28"/>
      <c r="IM282" s="28"/>
      <c r="IN282" s="28"/>
    </row>
    <row r="283" spans="9:248" x14ac:dyDescent="0.35">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c r="DX283" s="28"/>
      <c r="DY283" s="28"/>
      <c r="DZ283" s="28"/>
      <c r="EA283" s="28"/>
      <c r="EB283" s="28"/>
      <c r="EC283" s="28"/>
      <c r="ED283" s="28"/>
      <c r="EE283" s="28"/>
      <c r="EF283" s="28"/>
      <c r="EG283" s="28"/>
      <c r="EH283" s="28"/>
      <c r="EI283" s="28"/>
      <c r="EJ283" s="28"/>
      <c r="EK283" s="28"/>
      <c r="EL283" s="28"/>
      <c r="EM283" s="28"/>
      <c r="EN283" s="28"/>
      <c r="EO283" s="28"/>
      <c r="EP283" s="28"/>
      <c r="EQ283" s="28"/>
      <c r="ER283" s="28"/>
      <c r="ES283" s="28"/>
      <c r="ET283" s="28"/>
      <c r="EU283" s="28"/>
      <c r="EV283" s="28"/>
      <c r="EW283" s="28"/>
      <c r="EX283" s="28"/>
      <c r="EY283" s="28"/>
      <c r="EZ283" s="28"/>
      <c r="FA283" s="28"/>
      <c r="FB283" s="28"/>
      <c r="FC283" s="28"/>
      <c r="FD283" s="28"/>
      <c r="FE283" s="28"/>
      <c r="FF283" s="28"/>
      <c r="FG283" s="28"/>
      <c r="FH283" s="28"/>
      <c r="FI283" s="28"/>
      <c r="FJ283" s="28"/>
      <c r="FK283" s="28"/>
      <c r="FL283" s="28"/>
      <c r="FM283" s="28"/>
      <c r="FN283" s="28"/>
      <c r="FO283" s="28"/>
      <c r="FP283" s="28"/>
      <c r="FQ283" s="28"/>
      <c r="FR283" s="28"/>
      <c r="FS283" s="28"/>
      <c r="FT283" s="28"/>
      <c r="FU283" s="28"/>
      <c r="FV283" s="28"/>
      <c r="FW283" s="28"/>
      <c r="FX283" s="28"/>
      <c r="FY283" s="28"/>
      <c r="FZ283" s="28"/>
      <c r="GA283" s="28"/>
      <c r="GB283" s="28"/>
      <c r="GC283" s="28"/>
      <c r="GD283" s="28"/>
      <c r="GE283" s="28"/>
      <c r="GF283" s="28"/>
      <c r="GG283" s="28"/>
      <c r="GH283" s="28"/>
      <c r="GI283" s="28"/>
      <c r="GJ283" s="28"/>
      <c r="GK283" s="28"/>
      <c r="GL283" s="28"/>
      <c r="GM283" s="28"/>
      <c r="GN283" s="28"/>
      <c r="GO283" s="28"/>
      <c r="GP283" s="28"/>
      <c r="GQ283" s="28"/>
      <c r="GR283" s="28"/>
      <c r="GS283" s="28"/>
      <c r="GT283" s="28"/>
      <c r="GU283" s="28"/>
      <c r="GV283" s="28"/>
      <c r="GW283" s="28"/>
      <c r="GX283" s="28"/>
      <c r="GY283" s="28"/>
      <c r="GZ283" s="28"/>
      <c r="HA283" s="28"/>
      <c r="HB283" s="28"/>
      <c r="HC283" s="28"/>
      <c r="HD283" s="28"/>
      <c r="HE283" s="28"/>
      <c r="HF283" s="28"/>
      <c r="HG283" s="28"/>
      <c r="HH283" s="28"/>
      <c r="HI283" s="28"/>
      <c r="HJ283" s="28"/>
      <c r="HK283" s="28"/>
      <c r="HL283" s="28"/>
      <c r="HM283" s="28"/>
      <c r="HN283" s="28"/>
      <c r="HO283" s="28"/>
      <c r="HP283" s="28"/>
      <c r="HQ283" s="28"/>
      <c r="HR283" s="28"/>
      <c r="HS283" s="28"/>
      <c r="HT283" s="28"/>
      <c r="HU283" s="28"/>
      <c r="HV283" s="28"/>
      <c r="HW283" s="28"/>
      <c r="HX283" s="28"/>
      <c r="HY283" s="28"/>
      <c r="HZ283" s="28"/>
      <c r="IA283" s="28"/>
      <c r="IB283" s="28"/>
      <c r="IC283" s="28"/>
      <c r="ID283" s="28"/>
      <c r="IE283" s="28"/>
      <c r="IF283" s="28"/>
      <c r="IG283" s="28"/>
      <c r="IH283" s="28"/>
      <c r="II283" s="28"/>
      <c r="IJ283" s="28"/>
      <c r="IK283" s="28"/>
      <c r="IL283" s="28"/>
      <c r="IM283" s="28"/>
      <c r="IN283" s="28"/>
    </row>
    <row r="284" spans="9:248" x14ac:dyDescent="0.35">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c r="DX284" s="28"/>
      <c r="DY284" s="28"/>
      <c r="DZ284" s="28"/>
      <c r="EA284" s="28"/>
      <c r="EB284" s="28"/>
      <c r="EC284" s="28"/>
      <c r="ED284" s="28"/>
      <c r="EE284" s="28"/>
      <c r="EF284" s="28"/>
      <c r="EG284" s="28"/>
      <c r="EH284" s="28"/>
      <c r="EI284" s="28"/>
      <c r="EJ284" s="28"/>
      <c r="EK284" s="28"/>
      <c r="EL284" s="28"/>
      <c r="EM284" s="28"/>
      <c r="EN284" s="28"/>
      <c r="EO284" s="28"/>
      <c r="EP284" s="28"/>
      <c r="EQ284" s="28"/>
      <c r="ER284" s="28"/>
      <c r="ES284" s="28"/>
      <c r="ET284" s="28"/>
      <c r="EU284" s="28"/>
      <c r="EV284" s="28"/>
      <c r="EW284" s="28"/>
      <c r="EX284" s="28"/>
      <c r="EY284" s="28"/>
      <c r="EZ284" s="28"/>
      <c r="FA284" s="28"/>
      <c r="FB284" s="28"/>
      <c r="FC284" s="28"/>
      <c r="FD284" s="28"/>
      <c r="FE284" s="28"/>
      <c r="FF284" s="28"/>
      <c r="FG284" s="28"/>
      <c r="FH284" s="28"/>
      <c r="FI284" s="28"/>
      <c r="FJ284" s="28"/>
      <c r="FK284" s="28"/>
      <c r="FL284" s="28"/>
      <c r="FM284" s="28"/>
      <c r="FN284" s="28"/>
      <c r="FO284" s="28"/>
      <c r="FP284" s="28"/>
      <c r="FQ284" s="28"/>
      <c r="FR284" s="28"/>
      <c r="FS284" s="28"/>
      <c r="FT284" s="28"/>
      <c r="FU284" s="28"/>
      <c r="FV284" s="28"/>
      <c r="FW284" s="28"/>
      <c r="FX284" s="28"/>
      <c r="FY284" s="28"/>
      <c r="FZ284" s="28"/>
      <c r="GA284" s="28"/>
      <c r="GB284" s="28"/>
      <c r="GC284" s="28"/>
      <c r="GD284" s="28"/>
      <c r="GE284" s="28"/>
      <c r="GF284" s="28"/>
      <c r="GG284" s="28"/>
      <c r="GH284" s="28"/>
      <c r="GI284" s="28"/>
      <c r="GJ284" s="28"/>
      <c r="GK284" s="28"/>
      <c r="GL284" s="28"/>
      <c r="GM284" s="28"/>
      <c r="GN284" s="28"/>
      <c r="GO284" s="28"/>
      <c r="GP284" s="28"/>
      <c r="GQ284" s="28"/>
      <c r="GR284" s="28"/>
      <c r="GS284" s="28"/>
      <c r="GT284" s="28"/>
      <c r="GU284" s="28"/>
      <c r="GV284" s="28"/>
      <c r="GW284" s="28"/>
      <c r="GX284" s="28"/>
      <c r="GY284" s="28"/>
      <c r="GZ284" s="28"/>
      <c r="HA284" s="28"/>
      <c r="HB284" s="28"/>
      <c r="HC284" s="28"/>
      <c r="HD284" s="28"/>
      <c r="HE284" s="28"/>
      <c r="HF284" s="28"/>
      <c r="HG284" s="28"/>
      <c r="HH284" s="28"/>
      <c r="HI284" s="28"/>
      <c r="HJ284" s="28"/>
      <c r="HK284" s="28"/>
      <c r="HL284" s="28"/>
      <c r="HM284" s="28"/>
      <c r="HN284" s="28"/>
      <c r="HO284" s="28"/>
      <c r="HP284" s="28"/>
      <c r="HQ284" s="28"/>
      <c r="HR284" s="28"/>
      <c r="HS284" s="28"/>
      <c r="HT284" s="28"/>
      <c r="HU284" s="28"/>
      <c r="HV284" s="28"/>
      <c r="HW284" s="28"/>
      <c r="HX284" s="28"/>
      <c r="HY284" s="28"/>
      <c r="HZ284" s="28"/>
      <c r="IA284" s="28"/>
      <c r="IB284" s="28"/>
      <c r="IC284" s="28"/>
      <c r="ID284" s="28"/>
      <c r="IE284" s="28"/>
      <c r="IF284" s="28"/>
      <c r="IG284" s="28"/>
      <c r="IH284" s="28"/>
      <c r="II284" s="28"/>
      <c r="IJ284" s="28"/>
      <c r="IK284" s="28"/>
      <c r="IL284" s="28"/>
      <c r="IM284" s="28"/>
      <c r="IN284" s="28"/>
    </row>
    <row r="285" spans="9:248" x14ac:dyDescent="0.35">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c r="DX285" s="28"/>
      <c r="DY285" s="28"/>
      <c r="DZ285" s="28"/>
      <c r="EA285" s="28"/>
      <c r="EB285" s="28"/>
      <c r="EC285" s="28"/>
      <c r="ED285" s="28"/>
      <c r="EE285" s="28"/>
      <c r="EF285" s="28"/>
      <c r="EG285" s="28"/>
      <c r="EH285" s="28"/>
      <c r="EI285" s="28"/>
      <c r="EJ285" s="28"/>
      <c r="EK285" s="28"/>
      <c r="EL285" s="28"/>
      <c r="EM285" s="28"/>
      <c r="EN285" s="28"/>
      <c r="EO285" s="28"/>
      <c r="EP285" s="28"/>
      <c r="EQ285" s="28"/>
      <c r="ER285" s="28"/>
      <c r="ES285" s="28"/>
      <c r="ET285" s="28"/>
      <c r="EU285" s="28"/>
      <c r="EV285" s="28"/>
      <c r="EW285" s="28"/>
      <c r="EX285" s="28"/>
      <c r="EY285" s="28"/>
      <c r="EZ285" s="28"/>
      <c r="FA285" s="28"/>
      <c r="FB285" s="28"/>
      <c r="FC285" s="28"/>
      <c r="FD285" s="28"/>
      <c r="FE285" s="28"/>
      <c r="FF285" s="28"/>
      <c r="FG285" s="28"/>
      <c r="FH285" s="28"/>
      <c r="FI285" s="28"/>
      <c r="FJ285" s="28"/>
      <c r="FK285" s="28"/>
      <c r="FL285" s="28"/>
      <c r="FM285" s="28"/>
      <c r="FN285" s="28"/>
      <c r="FO285" s="28"/>
      <c r="FP285" s="28"/>
      <c r="FQ285" s="28"/>
      <c r="FR285" s="28"/>
      <c r="FS285" s="28"/>
      <c r="FT285" s="28"/>
      <c r="FU285" s="28"/>
      <c r="FV285" s="28"/>
      <c r="FW285" s="28"/>
      <c r="FX285" s="28"/>
      <c r="FY285" s="28"/>
      <c r="FZ285" s="28"/>
      <c r="GA285" s="28"/>
      <c r="GB285" s="28"/>
      <c r="GC285" s="28"/>
      <c r="GD285" s="28"/>
      <c r="GE285" s="28"/>
      <c r="GF285" s="28"/>
      <c r="GG285" s="28"/>
      <c r="GH285" s="28"/>
      <c r="GI285" s="28"/>
      <c r="GJ285" s="28"/>
      <c r="GK285" s="28"/>
      <c r="GL285" s="28"/>
      <c r="GM285" s="28"/>
      <c r="GN285" s="28"/>
      <c r="GO285" s="28"/>
      <c r="GP285" s="28"/>
      <c r="GQ285" s="28"/>
      <c r="GR285" s="28"/>
      <c r="GS285" s="28"/>
      <c r="GT285" s="28"/>
      <c r="GU285" s="28"/>
      <c r="GV285" s="28"/>
      <c r="GW285" s="28"/>
      <c r="GX285" s="28"/>
      <c r="GY285" s="28"/>
      <c r="GZ285" s="28"/>
      <c r="HA285" s="28"/>
      <c r="HB285" s="28"/>
      <c r="HC285" s="28"/>
      <c r="HD285" s="28"/>
      <c r="HE285" s="28"/>
      <c r="HF285" s="28"/>
      <c r="HG285" s="28"/>
      <c r="HH285" s="28"/>
      <c r="HI285" s="28"/>
      <c r="HJ285" s="28"/>
      <c r="HK285" s="28"/>
      <c r="HL285" s="28"/>
      <c r="HM285" s="28"/>
      <c r="HN285" s="28"/>
      <c r="HO285" s="28"/>
      <c r="HP285" s="28"/>
      <c r="HQ285" s="28"/>
      <c r="HR285" s="28"/>
      <c r="HS285" s="28"/>
      <c r="HT285" s="28"/>
      <c r="HU285" s="28"/>
      <c r="HV285" s="28"/>
      <c r="HW285" s="28"/>
      <c r="HX285" s="28"/>
      <c r="HY285" s="28"/>
      <c r="HZ285" s="28"/>
      <c r="IA285" s="28"/>
      <c r="IB285" s="28"/>
      <c r="IC285" s="28"/>
      <c r="ID285" s="28"/>
      <c r="IE285" s="28"/>
      <c r="IF285" s="28"/>
      <c r="IG285" s="28"/>
      <c r="IH285" s="28"/>
      <c r="II285" s="28"/>
      <c r="IJ285" s="28"/>
      <c r="IK285" s="28"/>
      <c r="IL285" s="28"/>
      <c r="IM285" s="28"/>
      <c r="IN285" s="28"/>
    </row>
    <row r="286" spans="9:248" x14ac:dyDescent="0.35">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8"/>
      <c r="FK286" s="28"/>
      <c r="FL286" s="28"/>
      <c r="FM286" s="28"/>
      <c r="FN286" s="28"/>
      <c r="FO286" s="28"/>
      <c r="FP286" s="28"/>
      <c r="FQ286" s="28"/>
      <c r="FR286" s="28"/>
      <c r="FS286" s="28"/>
      <c r="FT286" s="28"/>
      <c r="FU286" s="28"/>
      <c r="FV286" s="28"/>
      <c r="FW286" s="28"/>
      <c r="FX286" s="28"/>
      <c r="FY286" s="28"/>
      <c r="FZ286" s="28"/>
      <c r="GA286" s="28"/>
      <c r="GB286" s="28"/>
      <c r="GC286" s="28"/>
      <c r="GD286" s="28"/>
      <c r="GE286" s="28"/>
      <c r="GF286" s="28"/>
      <c r="GG286" s="28"/>
      <c r="GH286" s="28"/>
      <c r="GI286" s="28"/>
      <c r="GJ286" s="28"/>
      <c r="GK286" s="28"/>
      <c r="GL286" s="28"/>
      <c r="GM286" s="28"/>
      <c r="GN286" s="28"/>
      <c r="GO286" s="28"/>
      <c r="GP286" s="28"/>
      <c r="GQ286" s="28"/>
      <c r="GR286" s="28"/>
      <c r="GS286" s="28"/>
      <c r="GT286" s="28"/>
      <c r="GU286" s="28"/>
      <c r="GV286" s="28"/>
      <c r="GW286" s="28"/>
      <c r="GX286" s="28"/>
      <c r="GY286" s="28"/>
      <c r="GZ286" s="28"/>
      <c r="HA286" s="28"/>
      <c r="HB286" s="28"/>
      <c r="HC286" s="28"/>
      <c r="HD286" s="28"/>
      <c r="HE286" s="28"/>
      <c r="HF286" s="28"/>
      <c r="HG286" s="28"/>
      <c r="HH286" s="28"/>
      <c r="HI286" s="28"/>
      <c r="HJ286" s="28"/>
      <c r="HK286" s="28"/>
      <c r="HL286" s="28"/>
      <c r="HM286" s="28"/>
      <c r="HN286" s="28"/>
      <c r="HO286" s="28"/>
      <c r="HP286" s="28"/>
      <c r="HQ286" s="28"/>
      <c r="HR286" s="28"/>
      <c r="HS286" s="28"/>
      <c r="HT286" s="28"/>
      <c r="HU286" s="28"/>
      <c r="HV286" s="28"/>
      <c r="HW286" s="28"/>
      <c r="HX286" s="28"/>
      <c r="HY286" s="28"/>
      <c r="HZ286" s="28"/>
      <c r="IA286" s="28"/>
      <c r="IB286" s="28"/>
      <c r="IC286" s="28"/>
      <c r="ID286" s="28"/>
      <c r="IE286" s="28"/>
      <c r="IF286" s="28"/>
      <c r="IG286" s="28"/>
      <c r="IH286" s="28"/>
      <c r="II286" s="28"/>
      <c r="IJ286" s="28"/>
      <c r="IK286" s="28"/>
      <c r="IL286" s="28"/>
      <c r="IM286" s="28"/>
      <c r="IN286" s="28"/>
    </row>
    <row r="287" spans="9:248" x14ac:dyDescent="0.35">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c r="IN287" s="28"/>
    </row>
    <row r="288" spans="9:248" x14ac:dyDescent="0.35">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28"/>
      <c r="IF288" s="28"/>
      <c r="IG288" s="28"/>
      <c r="IH288" s="28"/>
      <c r="II288" s="28"/>
      <c r="IJ288" s="28"/>
      <c r="IK288" s="28"/>
      <c r="IL288" s="28"/>
      <c r="IM288" s="28"/>
      <c r="IN288" s="28"/>
    </row>
    <row r="289" spans="9:248" x14ac:dyDescent="0.35">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c r="IN289" s="28"/>
    </row>
    <row r="290" spans="9:248" x14ac:dyDescent="0.35">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28"/>
      <c r="IF290" s="28"/>
      <c r="IG290" s="28"/>
      <c r="IH290" s="28"/>
      <c r="II290" s="28"/>
      <c r="IJ290" s="28"/>
      <c r="IK290" s="28"/>
      <c r="IL290" s="28"/>
      <c r="IM290" s="28"/>
      <c r="IN290" s="28"/>
    </row>
    <row r="291" spans="9:248" x14ac:dyDescent="0.35">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c r="HU291" s="28"/>
      <c r="HV291" s="28"/>
      <c r="HW291" s="28"/>
      <c r="HX291" s="28"/>
      <c r="HY291" s="28"/>
      <c r="HZ291" s="28"/>
      <c r="IA291" s="28"/>
      <c r="IB291" s="28"/>
      <c r="IC291" s="28"/>
      <c r="ID291" s="28"/>
      <c r="IE291" s="28"/>
      <c r="IF291" s="28"/>
      <c r="IG291" s="28"/>
      <c r="IH291" s="28"/>
      <c r="II291" s="28"/>
      <c r="IJ291" s="28"/>
      <c r="IK291" s="28"/>
      <c r="IL291" s="28"/>
      <c r="IM291" s="28"/>
      <c r="IN291" s="28"/>
    </row>
    <row r="292" spans="9:248" x14ac:dyDescent="0.35">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28"/>
      <c r="GC292" s="28"/>
      <c r="GD292" s="28"/>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28"/>
      <c r="HP292" s="28"/>
      <c r="HQ292" s="28"/>
      <c r="HR292" s="28"/>
      <c r="HS292" s="28"/>
      <c r="HT292" s="28"/>
      <c r="HU292" s="28"/>
      <c r="HV292" s="28"/>
      <c r="HW292" s="28"/>
      <c r="HX292" s="28"/>
      <c r="HY292" s="28"/>
      <c r="HZ292" s="28"/>
      <c r="IA292" s="28"/>
      <c r="IB292" s="28"/>
      <c r="IC292" s="28"/>
      <c r="ID292" s="28"/>
      <c r="IE292" s="28"/>
      <c r="IF292" s="28"/>
      <c r="IG292" s="28"/>
      <c r="IH292" s="28"/>
      <c r="II292" s="28"/>
      <c r="IJ292" s="28"/>
      <c r="IK292" s="28"/>
      <c r="IL292" s="28"/>
      <c r="IM292" s="28"/>
      <c r="IN292" s="28"/>
    </row>
    <row r="293" spans="9:248" x14ac:dyDescent="0.35">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28"/>
      <c r="IF293" s="28"/>
      <c r="IG293" s="28"/>
      <c r="IH293" s="28"/>
      <c r="II293" s="28"/>
      <c r="IJ293" s="28"/>
      <c r="IK293" s="28"/>
      <c r="IL293" s="28"/>
      <c r="IM293" s="28"/>
      <c r="IN293" s="28"/>
    </row>
    <row r="294" spans="9:248" x14ac:dyDescent="0.35">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
      <c r="FQ294" s="28"/>
      <c r="FR294" s="28"/>
      <c r="FS294" s="28"/>
      <c r="FT294" s="28"/>
      <c r="FU294" s="28"/>
      <c r="FV294" s="28"/>
      <c r="FW294" s="28"/>
      <c r="FX294" s="28"/>
      <c r="FY294" s="28"/>
      <c r="FZ294" s="28"/>
      <c r="GA294" s="28"/>
      <c r="GB294" s="28"/>
      <c r="GC294" s="28"/>
      <c r="GD294" s="28"/>
      <c r="GE294" s="28"/>
      <c r="GF294" s="28"/>
      <c r="GG294" s="28"/>
      <c r="GH294" s="28"/>
      <c r="GI294" s="28"/>
      <c r="GJ294" s="28"/>
      <c r="GK294" s="28"/>
      <c r="GL294" s="28"/>
      <c r="GM294" s="28"/>
      <c r="GN294" s="28"/>
      <c r="GO294" s="28"/>
      <c r="GP294" s="28"/>
      <c r="GQ294" s="28"/>
      <c r="GR294" s="28"/>
      <c r="GS294" s="28"/>
      <c r="GT294" s="28"/>
      <c r="GU294" s="28"/>
      <c r="GV294" s="28"/>
      <c r="GW294" s="28"/>
      <c r="GX294" s="28"/>
      <c r="GY294" s="28"/>
      <c r="GZ294" s="28"/>
      <c r="HA294" s="28"/>
      <c r="HB294" s="28"/>
      <c r="HC294" s="28"/>
      <c r="HD294" s="28"/>
      <c r="HE294" s="28"/>
      <c r="HF294" s="28"/>
      <c r="HG294" s="28"/>
      <c r="HH294" s="28"/>
      <c r="HI294" s="28"/>
      <c r="HJ294" s="28"/>
      <c r="HK294" s="28"/>
      <c r="HL294" s="28"/>
      <c r="HM294" s="28"/>
      <c r="HN294" s="28"/>
      <c r="HO294" s="28"/>
      <c r="HP294" s="28"/>
      <c r="HQ294" s="28"/>
      <c r="HR294" s="28"/>
      <c r="HS294" s="28"/>
      <c r="HT294" s="28"/>
      <c r="HU294" s="28"/>
      <c r="HV294" s="28"/>
      <c r="HW294" s="28"/>
      <c r="HX294" s="28"/>
      <c r="HY294" s="28"/>
      <c r="HZ294" s="28"/>
      <c r="IA294" s="28"/>
      <c r="IB294" s="28"/>
      <c r="IC294" s="28"/>
      <c r="ID294" s="28"/>
      <c r="IE294" s="28"/>
      <c r="IF294" s="28"/>
      <c r="IG294" s="28"/>
      <c r="IH294" s="28"/>
      <c r="II294" s="28"/>
      <c r="IJ294" s="28"/>
      <c r="IK294" s="28"/>
      <c r="IL294" s="28"/>
      <c r="IM294" s="28"/>
      <c r="IN294" s="28"/>
    </row>
    <row r="295" spans="9:248" x14ac:dyDescent="0.35">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28"/>
      <c r="IF295" s="28"/>
      <c r="IG295" s="28"/>
      <c r="IH295" s="28"/>
      <c r="II295" s="28"/>
      <c r="IJ295" s="28"/>
      <c r="IK295" s="28"/>
      <c r="IL295" s="28"/>
      <c r="IM295" s="28"/>
      <c r="IN295" s="28"/>
    </row>
    <row r="296" spans="9:248" x14ac:dyDescent="0.35">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c r="FX296" s="28"/>
      <c r="FY296" s="28"/>
      <c r="FZ296" s="28"/>
      <c r="GA296" s="28"/>
      <c r="GB296" s="28"/>
      <c r="GC296" s="28"/>
      <c r="GD296" s="28"/>
      <c r="GE296" s="28"/>
      <c r="GF296" s="28"/>
      <c r="GG296" s="28"/>
      <c r="GH296" s="28"/>
      <c r="GI296" s="28"/>
      <c r="GJ296" s="28"/>
      <c r="GK296" s="28"/>
      <c r="GL296" s="28"/>
      <c r="GM296" s="28"/>
      <c r="GN296" s="28"/>
      <c r="GO296" s="28"/>
      <c r="GP296" s="28"/>
      <c r="GQ296" s="28"/>
      <c r="GR296" s="28"/>
      <c r="GS296" s="28"/>
      <c r="GT296" s="28"/>
      <c r="GU296" s="28"/>
      <c r="GV296" s="28"/>
      <c r="GW296" s="28"/>
      <c r="GX296" s="28"/>
      <c r="GY296" s="28"/>
      <c r="GZ296" s="28"/>
      <c r="HA296" s="28"/>
      <c r="HB296" s="28"/>
      <c r="HC296" s="28"/>
      <c r="HD296" s="28"/>
      <c r="HE296" s="28"/>
      <c r="HF296" s="28"/>
      <c r="HG296" s="28"/>
      <c r="HH296" s="28"/>
      <c r="HI296" s="28"/>
      <c r="HJ296" s="28"/>
      <c r="HK296" s="28"/>
      <c r="HL296" s="28"/>
      <c r="HM296" s="28"/>
      <c r="HN296" s="28"/>
      <c r="HO296" s="28"/>
      <c r="HP296" s="28"/>
      <c r="HQ296" s="28"/>
      <c r="HR296" s="28"/>
      <c r="HS296" s="28"/>
      <c r="HT296" s="28"/>
      <c r="HU296" s="28"/>
      <c r="HV296" s="28"/>
      <c r="HW296" s="28"/>
      <c r="HX296" s="28"/>
      <c r="HY296" s="28"/>
      <c r="HZ296" s="28"/>
      <c r="IA296" s="28"/>
      <c r="IB296" s="28"/>
      <c r="IC296" s="28"/>
      <c r="ID296" s="28"/>
      <c r="IE296" s="28"/>
      <c r="IF296" s="28"/>
      <c r="IG296" s="28"/>
      <c r="IH296" s="28"/>
      <c r="II296" s="28"/>
      <c r="IJ296" s="28"/>
      <c r="IK296" s="28"/>
      <c r="IL296" s="28"/>
      <c r="IM296" s="28"/>
      <c r="IN296" s="28"/>
    </row>
    <row r="297" spans="9:248" x14ac:dyDescent="0.35">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28"/>
      <c r="GC297" s="28"/>
      <c r="GD297" s="28"/>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28"/>
      <c r="IF297" s="28"/>
      <c r="IG297" s="28"/>
      <c r="IH297" s="28"/>
      <c r="II297" s="28"/>
      <c r="IJ297" s="28"/>
      <c r="IK297" s="28"/>
      <c r="IL297" s="28"/>
      <c r="IM297" s="28"/>
      <c r="IN297" s="28"/>
    </row>
    <row r="298" spans="9:248" x14ac:dyDescent="0.35">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c r="FF298" s="28"/>
      <c r="FG298" s="28"/>
      <c r="FH298" s="28"/>
      <c r="FI298" s="28"/>
      <c r="FJ298" s="28"/>
      <c r="FK298" s="28"/>
      <c r="FL298" s="28"/>
      <c r="FM298" s="28"/>
      <c r="FN298" s="28"/>
      <c r="FO298" s="28"/>
      <c r="FP298" s="28"/>
      <c r="FQ298" s="28"/>
      <c r="FR298" s="28"/>
      <c r="FS298" s="28"/>
      <c r="FT298" s="28"/>
      <c r="FU298" s="28"/>
      <c r="FV298" s="28"/>
      <c r="FW298" s="28"/>
      <c r="FX298" s="28"/>
      <c r="FY298" s="28"/>
      <c r="FZ298" s="28"/>
      <c r="GA298" s="28"/>
      <c r="GB298" s="28"/>
      <c r="GC298" s="28"/>
      <c r="GD298" s="28"/>
      <c r="GE298" s="28"/>
      <c r="GF298" s="28"/>
      <c r="GG298" s="28"/>
      <c r="GH298" s="28"/>
      <c r="GI298" s="28"/>
      <c r="GJ298" s="28"/>
      <c r="GK298" s="28"/>
      <c r="GL298" s="28"/>
      <c r="GM298" s="28"/>
      <c r="GN298" s="28"/>
      <c r="GO298" s="28"/>
      <c r="GP298" s="28"/>
      <c r="GQ298" s="28"/>
      <c r="GR298" s="28"/>
      <c r="GS298" s="28"/>
      <c r="GT298" s="28"/>
      <c r="GU298" s="28"/>
      <c r="GV298" s="28"/>
      <c r="GW298" s="28"/>
      <c r="GX298" s="28"/>
      <c r="GY298" s="28"/>
      <c r="GZ298" s="28"/>
      <c r="HA298" s="28"/>
      <c r="HB298" s="28"/>
      <c r="HC298" s="28"/>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row>
    <row r="299" spans="9:248" x14ac:dyDescent="0.35">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c r="FF299" s="28"/>
      <c r="FG299" s="28"/>
      <c r="FH299" s="28"/>
      <c r="FI299" s="28"/>
      <c r="FJ299" s="28"/>
      <c r="FK299" s="28"/>
      <c r="FL299" s="28"/>
      <c r="FM299" s="28"/>
      <c r="FN299" s="28"/>
      <c r="FO299" s="28"/>
      <c r="FP299" s="28"/>
      <c r="FQ299" s="28"/>
      <c r="FR299" s="28"/>
      <c r="FS299" s="28"/>
      <c r="FT299" s="28"/>
      <c r="FU299" s="28"/>
      <c r="FV299" s="28"/>
      <c r="FW299" s="28"/>
      <c r="FX299" s="28"/>
      <c r="FY299" s="28"/>
      <c r="FZ299" s="28"/>
      <c r="GA299" s="28"/>
      <c r="GB299" s="28"/>
      <c r="GC299" s="28"/>
      <c r="GD299" s="28"/>
      <c r="GE299" s="28"/>
      <c r="GF299" s="28"/>
      <c r="GG299" s="28"/>
      <c r="GH299" s="28"/>
      <c r="GI299" s="28"/>
      <c r="GJ299" s="28"/>
      <c r="GK299" s="28"/>
      <c r="GL299" s="28"/>
      <c r="GM299" s="28"/>
      <c r="GN299" s="28"/>
      <c r="GO299" s="28"/>
      <c r="GP299" s="28"/>
      <c r="GQ299" s="28"/>
      <c r="GR299" s="28"/>
      <c r="GS299" s="28"/>
      <c r="GT299" s="28"/>
      <c r="GU299" s="28"/>
      <c r="GV299" s="28"/>
      <c r="GW299" s="28"/>
      <c r="GX299" s="28"/>
      <c r="GY299" s="28"/>
      <c r="GZ299" s="28"/>
      <c r="HA299" s="28"/>
      <c r="HB299" s="28"/>
      <c r="HC299" s="28"/>
      <c r="HD299" s="28"/>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row>
    <row r="300" spans="9:248" x14ac:dyDescent="0.35">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row>
    <row r="301" spans="9:248" x14ac:dyDescent="0.35">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c r="EV301" s="28"/>
      <c r="EW301" s="28"/>
      <c r="EX301" s="28"/>
      <c r="EY301" s="28"/>
      <c r="EZ301" s="28"/>
      <c r="FA301" s="28"/>
      <c r="FB301" s="28"/>
      <c r="FC301" s="28"/>
      <c r="FD301" s="28"/>
      <c r="FE301" s="28"/>
      <c r="FF301" s="28"/>
      <c r="FG301" s="28"/>
      <c r="FH301" s="28"/>
      <c r="FI301" s="28"/>
      <c r="FJ301" s="28"/>
      <c r="FK301" s="28"/>
      <c r="FL301" s="28"/>
      <c r="FM301" s="28"/>
      <c r="FN301" s="28"/>
      <c r="FO301" s="28"/>
      <c r="FP301" s="28"/>
      <c r="FQ301" s="28"/>
      <c r="FR301" s="28"/>
      <c r="FS301" s="28"/>
      <c r="FT301" s="28"/>
      <c r="FU301" s="28"/>
      <c r="FV301" s="28"/>
      <c r="FW301" s="28"/>
      <c r="FX301" s="28"/>
      <c r="FY301" s="28"/>
      <c r="FZ301" s="28"/>
      <c r="GA301" s="28"/>
      <c r="GB301" s="28"/>
      <c r="GC301" s="28"/>
      <c r="GD301" s="28"/>
      <c r="GE301" s="28"/>
      <c r="GF301" s="28"/>
      <c r="GG301" s="28"/>
      <c r="GH301" s="28"/>
      <c r="GI301" s="28"/>
      <c r="GJ301" s="28"/>
      <c r="GK301" s="28"/>
      <c r="GL301" s="28"/>
      <c r="GM301" s="28"/>
      <c r="GN301" s="28"/>
      <c r="GO301" s="28"/>
      <c r="GP301" s="28"/>
      <c r="GQ301" s="28"/>
      <c r="GR301" s="28"/>
      <c r="GS301" s="28"/>
      <c r="GT301" s="28"/>
      <c r="GU301" s="28"/>
      <c r="GV301" s="28"/>
      <c r="GW301" s="28"/>
      <c r="GX301" s="28"/>
      <c r="GY301" s="28"/>
      <c r="GZ301" s="28"/>
      <c r="HA301" s="28"/>
      <c r="HB301" s="28"/>
      <c r="HC301" s="28"/>
      <c r="HD301" s="28"/>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row>
    <row r="302" spans="9:248" x14ac:dyDescent="0.35">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c r="GF302" s="28"/>
      <c r="GG302" s="28"/>
      <c r="GH302" s="28"/>
      <c r="GI302" s="28"/>
      <c r="GJ302" s="28"/>
      <c r="GK302" s="28"/>
      <c r="GL302" s="28"/>
      <c r="GM302" s="28"/>
      <c r="GN302" s="28"/>
      <c r="GO302" s="28"/>
      <c r="GP302" s="28"/>
      <c r="GQ302" s="28"/>
      <c r="GR302" s="28"/>
      <c r="GS302" s="28"/>
      <c r="GT302" s="28"/>
      <c r="GU302" s="28"/>
      <c r="GV302" s="28"/>
      <c r="GW302" s="28"/>
      <c r="GX302" s="28"/>
      <c r="GY302" s="28"/>
      <c r="GZ302" s="28"/>
      <c r="HA302" s="28"/>
      <c r="HB302" s="28"/>
      <c r="HC302" s="28"/>
      <c r="HD302" s="28"/>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row>
    <row r="303" spans="9:248" x14ac:dyDescent="0.35">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c r="HW303" s="28"/>
      <c r="HX303" s="28"/>
      <c r="HY303" s="28"/>
      <c r="HZ303" s="28"/>
      <c r="IA303" s="28"/>
      <c r="IB303" s="28"/>
      <c r="IC303" s="28"/>
      <c r="ID303" s="28"/>
      <c r="IE303" s="28"/>
      <c r="IF303" s="28"/>
      <c r="IG303" s="28"/>
      <c r="IH303" s="28"/>
      <c r="II303" s="28"/>
      <c r="IJ303" s="28"/>
      <c r="IK303" s="28"/>
      <c r="IL303" s="28"/>
      <c r="IM303" s="28"/>
      <c r="IN303" s="28"/>
    </row>
    <row r="304" spans="9:248" x14ac:dyDescent="0.35">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c r="EV304" s="28"/>
      <c r="EW304" s="28"/>
      <c r="EX304" s="28"/>
      <c r="EY304" s="28"/>
      <c r="EZ304" s="28"/>
      <c r="FA304" s="28"/>
      <c r="FB304" s="28"/>
      <c r="FC304" s="28"/>
      <c r="FD304" s="28"/>
      <c r="FE304" s="28"/>
      <c r="FF304" s="28"/>
      <c r="FG304" s="28"/>
      <c r="FH304" s="28"/>
      <c r="FI304" s="28"/>
      <c r="FJ304" s="28"/>
      <c r="FK304" s="28"/>
      <c r="FL304" s="28"/>
      <c r="FM304" s="28"/>
      <c r="FN304" s="28"/>
      <c r="FO304" s="28"/>
      <c r="FP304" s="28"/>
      <c r="FQ304" s="28"/>
      <c r="FR304" s="28"/>
      <c r="FS304" s="28"/>
      <c r="FT304" s="28"/>
      <c r="FU304" s="28"/>
      <c r="FV304" s="28"/>
      <c r="FW304" s="28"/>
      <c r="FX304" s="28"/>
      <c r="FY304" s="28"/>
      <c r="FZ304" s="28"/>
      <c r="GA304" s="28"/>
      <c r="GB304" s="28"/>
      <c r="GC304" s="28"/>
      <c r="GD304" s="28"/>
      <c r="GE304" s="28"/>
      <c r="GF304" s="28"/>
      <c r="GG304" s="28"/>
      <c r="GH304" s="28"/>
      <c r="GI304" s="28"/>
      <c r="GJ304" s="28"/>
      <c r="GK304" s="28"/>
      <c r="GL304" s="28"/>
      <c r="GM304" s="28"/>
      <c r="GN304" s="28"/>
      <c r="GO304" s="28"/>
      <c r="GP304" s="28"/>
      <c r="GQ304" s="28"/>
      <c r="GR304" s="28"/>
      <c r="GS304" s="28"/>
      <c r="GT304" s="28"/>
      <c r="GU304" s="28"/>
      <c r="GV304" s="28"/>
      <c r="GW304" s="28"/>
      <c r="GX304" s="28"/>
      <c r="GY304" s="28"/>
      <c r="GZ304" s="28"/>
      <c r="HA304" s="28"/>
      <c r="HB304" s="28"/>
      <c r="HC304" s="28"/>
      <c r="HD304" s="28"/>
      <c r="HE304" s="28"/>
      <c r="HF304" s="28"/>
      <c r="HG304" s="28"/>
      <c r="HH304" s="28"/>
      <c r="HI304" s="28"/>
      <c r="HJ304" s="28"/>
      <c r="HK304" s="28"/>
      <c r="HL304" s="28"/>
      <c r="HM304" s="28"/>
      <c r="HN304" s="28"/>
      <c r="HO304" s="28"/>
      <c r="HP304" s="28"/>
      <c r="HQ304" s="28"/>
      <c r="HR304" s="28"/>
      <c r="HS304" s="28"/>
      <c r="HT304" s="28"/>
      <c r="HU304" s="28"/>
      <c r="HV304" s="28"/>
      <c r="HW304" s="28"/>
      <c r="HX304" s="28"/>
      <c r="HY304" s="28"/>
      <c r="HZ304" s="28"/>
      <c r="IA304" s="28"/>
      <c r="IB304" s="28"/>
      <c r="IC304" s="28"/>
      <c r="ID304" s="28"/>
      <c r="IE304" s="28"/>
      <c r="IF304" s="28"/>
      <c r="IG304" s="28"/>
      <c r="IH304" s="28"/>
      <c r="II304" s="28"/>
      <c r="IJ304" s="28"/>
      <c r="IK304" s="28"/>
      <c r="IL304" s="28"/>
      <c r="IM304" s="28"/>
      <c r="IN304" s="28"/>
    </row>
    <row r="305" spans="9:248" x14ac:dyDescent="0.35">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c r="EV305" s="28"/>
      <c r="EW305" s="28"/>
      <c r="EX305" s="28"/>
      <c r="EY305" s="28"/>
      <c r="EZ305" s="28"/>
      <c r="FA305" s="28"/>
      <c r="FB305" s="28"/>
      <c r="FC305" s="28"/>
      <c r="FD305" s="28"/>
      <c r="FE305" s="28"/>
      <c r="FF305" s="28"/>
      <c r="FG305" s="28"/>
      <c r="FH305" s="28"/>
      <c r="FI305" s="28"/>
      <c r="FJ305" s="28"/>
      <c r="FK305" s="28"/>
      <c r="FL305" s="28"/>
      <c r="FM305" s="28"/>
      <c r="FN305" s="28"/>
      <c r="FO305" s="28"/>
      <c r="FP305" s="28"/>
      <c r="FQ305" s="28"/>
      <c r="FR305" s="28"/>
      <c r="FS305" s="28"/>
      <c r="FT305" s="28"/>
      <c r="FU305" s="28"/>
      <c r="FV305" s="28"/>
      <c r="FW305" s="28"/>
      <c r="FX305" s="28"/>
      <c r="FY305" s="28"/>
      <c r="FZ305" s="28"/>
      <c r="GA305" s="28"/>
      <c r="GB305" s="28"/>
      <c r="GC305" s="28"/>
      <c r="GD305" s="28"/>
      <c r="GE305" s="28"/>
      <c r="GF305" s="28"/>
      <c r="GG305" s="28"/>
      <c r="GH305" s="28"/>
      <c r="GI305" s="28"/>
      <c r="GJ305" s="28"/>
      <c r="GK305" s="28"/>
      <c r="GL305" s="28"/>
      <c r="GM305" s="28"/>
      <c r="GN305" s="28"/>
      <c r="GO305" s="28"/>
      <c r="GP305" s="28"/>
      <c r="GQ305" s="28"/>
      <c r="GR305" s="28"/>
      <c r="GS305" s="28"/>
      <c r="GT305" s="28"/>
      <c r="GU305" s="28"/>
      <c r="GV305" s="28"/>
      <c r="GW305" s="28"/>
      <c r="GX305" s="28"/>
      <c r="GY305" s="28"/>
      <c r="GZ305" s="28"/>
      <c r="HA305" s="28"/>
      <c r="HB305" s="28"/>
      <c r="HC305" s="28"/>
      <c r="HD305" s="28"/>
      <c r="HE305" s="28"/>
      <c r="HF305" s="28"/>
      <c r="HG305" s="28"/>
      <c r="HH305" s="28"/>
      <c r="HI305" s="28"/>
      <c r="HJ305" s="28"/>
      <c r="HK305" s="28"/>
      <c r="HL305" s="28"/>
      <c r="HM305" s="28"/>
      <c r="HN305" s="28"/>
      <c r="HO305" s="28"/>
      <c r="HP305" s="28"/>
      <c r="HQ305" s="28"/>
      <c r="HR305" s="28"/>
      <c r="HS305" s="28"/>
      <c r="HT305" s="28"/>
      <c r="HU305" s="28"/>
      <c r="HV305" s="28"/>
      <c r="HW305" s="28"/>
      <c r="HX305" s="28"/>
      <c r="HY305" s="28"/>
      <c r="HZ305" s="28"/>
      <c r="IA305" s="28"/>
      <c r="IB305" s="28"/>
      <c r="IC305" s="28"/>
      <c r="ID305" s="28"/>
      <c r="IE305" s="28"/>
      <c r="IF305" s="28"/>
      <c r="IG305" s="28"/>
      <c r="IH305" s="28"/>
      <c r="II305" s="28"/>
      <c r="IJ305" s="28"/>
      <c r="IK305" s="28"/>
      <c r="IL305" s="28"/>
      <c r="IM305" s="28"/>
      <c r="IN305" s="28"/>
    </row>
    <row r="306" spans="9:248" x14ac:dyDescent="0.35">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c r="HD306" s="28"/>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row>
    <row r="307" spans="9:248" x14ac:dyDescent="0.35">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c r="EV307" s="28"/>
      <c r="EW307" s="28"/>
      <c r="EX307" s="28"/>
      <c r="EY307" s="28"/>
      <c r="EZ307" s="28"/>
      <c r="FA307" s="28"/>
      <c r="FB307" s="28"/>
      <c r="FC307" s="28"/>
      <c r="FD307" s="28"/>
      <c r="FE307" s="28"/>
      <c r="FF307" s="28"/>
      <c r="FG307" s="28"/>
      <c r="FH307" s="28"/>
      <c r="FI307" s="28"/>
      <c r="FJ307" s="28"/>
      <c r="FK307" s="28"/>
      <c r="FL307" s="28"/>
      <c r="FM307" s="28"/>
      <c r="FN307" s="28"/>
      <c r="FO307" s="28"/>
      <c r="FP307" s="28"/>
      <c r="FQ307" s="28"/>
      <c r="FR307" s="28"/>
      <c r="FS307" s="28"/>
      <c r="FT307" s="28"/>
      <c r="FU307" s="28"/>
      <c r="FV307" s="28"/>
      <c r="FW307" s="28"/>
      <c r="FX307" s="28"/>
      <c r="FY307" s="28"/>
      <c r="FZ307" s="28"/>
      <c r="GA307" s="28"/>
      <c r="GB307" s="28"/>
      <c r="GC307" s="28"/>
      <c r="GD307" s="28"/>
      <c r="GE307" s="28"/>
      <c r="GF307" s="28"/>
      <c r="GG307" s="28"/>
      <c r="GH307" s="28"/>
      <c r="GI307" s="28"/>
      <c r="GJ307" s="28"/>
      <c r="GK307" s="28"/>
      <c r="GL307" s="28"/>
      <c r="GM307" s="28"/>
      <c r="GN307" s="28"/>
      <c r="GO307" s="28"/>
      <c r="GP307" s="28"/>
      <c r="GQ307" s="28"/>
      <c r="GR307" s="28"/>
      <c r="GS307" s="28"/>
      <c r="GT307" s="28"/>
      <c r="GU307" s="28"/>
      <c r="GV307" s="28"/>
      <c r="GW307" s="28"/>
      <c r="GX307" s="28"/>
      <c r="GY307" s="28"/>
      <c r="GZ307" s="28"/>
      <c r="HA307" s="28"/>
      <c r="HB307" s="28"/>
      <c r="HC307" s="28"/>
      <c r="HD307" s="28"/>
      <c r="HE307" s="28"/>
      <c r="HF307" s="28"/>
      <c r="HG307" s="28"/>
      <c r="HH307" s="28"/>
      <c r="HI307" s="28"/>
      <c r="HJ307" s="28"/>
      <c r="HK307" s="28"/>
      <c r="HL307" s="28"/>
      <c r="HM307" s="28"/>
      <c r="HN307" s="28"/>
      <c r="HO307" s="28"/>
      <c r="HP307" s="28"/>
      <c r="HQ307" s="28"/>
      <c r="HR307" s="28"/>
      <c r="HS307" s="28"/>
      <c r="HT307" s="28"/>
      <c r="HU307" s="28"/>
      <c r="HV307" s="28"/>
      <c r="HW307" s="28"/>
      <c r="HX307" s="28"/>
      <c r="HY307" s="28"/>
      <c r="HZ307" s="28"/>
      <c r="IA307" s="28"/>
      <c r="IB307" s="28"/>
      <c r="IC307" s="28"/>
      <c r="ID307" s="28"/>
      <c r="IE307" s="28"/>
      <c r="IF307" s="28"/>
      <c r="IG307" s="28"/>
      <c r="IH307" s="28"/>
      <c r="II307" s="28"/>
      <c r="IJ307" s="28"/>
      <c r="IK307" s="28"/>
      <c r="IL307" s="28"/>
      <c r="IM307" s="28"/>
      <c r="IN307" s="28"/>
    </row>
    <row r="308" spans="9:248" x14ac:dyDescent="0.35">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c r="HD308" s="28"/>
      <c r="HE308" s="28"/>
      <c r="HF308" s="28"/>
      <c r="HG308" s="28"/>
      <c r="HH308" s="28"/>
      <c r="HI308" s="28"/>
      <c r="HJ308" s="28"/>
      <c r="HK308" s="28"/>
      <c r="HL308" s="28"/>
      <c r="HM308" s="28"/>
      <c r="HN308" s="28"/>
      <c r="HO308" s="28"/>
      <c r="HP308" s="28"/>
      <c r="HQ308" s="28"/>
      <c r="HR308" s="28"/>
      <c r="HS308" s="28"/>
      <c r="HT308" s="28"/>
      <c r="HU308" s="28"/>
      <c r="HV308" s="28"/>
      <c r="HW308" s="28"/>
      <c r="HX308" s="28"/>
      <c r="HY308" s="28"/>
      <c r="HZ308" s="28"/>
      <c r="IA308" s="28"/>
      <c r="IB308" s="28"/>
      <c r="IC308" s="28"/>
      <c r="ID308" s="28"/>
      <c r="IE308" s="28"/>
      <c r="IF308" s="28"/>
      <c r="IG308" s="28"/>
      <c r="IH308" s="28"/>
      <c r="II308" s="28"/>
      <c r="IJ308" s="28"/>
      <c r="IK308" s="28"/>
      <c r="IL308" s="28"/>
      <c r="IM308" s="28"/>
      <c r="IN308" s="28"/>
    </row>
    <row r="309" spans="9:248" x14ac:dyDescent="0.35">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28"/>
      <c r="GC309" s="28"/>
      <c r="GD309" s="28"/>
      <c r="GE309" s="28"/>
      <c r="GF309" s="28"/>
      <c r="GG309" s="28"/>
      <c r="GH309" s="28"/>
      <c r="GI309" s="28"/>
      <c r="GJ309" s="28"/>
      <c r="GK309" s="28"/>
      <c r="GL309" s="28"/>
      <c r="GM309" s="28"/>
      <c r="GN309" s="28"/>
      <c r="GO309" s="28"/>
      <c r="GP309" s="28"/>
      <c r="GQ309" s="28"/>
      <c r="GR309" s="28"/>
      <c r="GS309" s="28"/>
      <c r="GT309" s="28"/>
      <c r="GU309" s="28"/>
      <c r="GV309" s="28"/>
      <c r="GW309" s="28"/>
      <c r="GX309" s="28"/>
      <c r="GY309" s="28"/>
      <c r="GZ309" s="28"/>
      <c r="HA309" s="28"/>
      <c r="HB309" s="28"/>
      <c r="HC309" s="28"/>
      <c r="HD309" s="28"/>
      <c r="HE309" s="28"/>
      <c r="HF309" s="28"/>
      <c r="HG309" s="28"/>
      <c r="HH309" s="28"/>
      <c r="HI309" s="28"/>
      <c r="HJ309" s="28"/>
      <c r="HK309" s="28"/>
      <c r="HL309" s="28"/>
      <c r="HM309" s="28"/>
      <c r="HN309" s="28"/>
      <c r="HO309" s="28"/>
      <c r="HP309" s="28"/>
      <c r="HQ309" s="28"/>
      <c r="HR309" s="28"/>
      <c r="HS309" s="28"/>
      <c r="HT309" s="28"/>
      <c r="HU309" s="28"/>
      <c r="HV309" s="28"/>
      <c r="HW309" s="28"/>
      <c r="HX309" s="28"/>
      <c r="HY309" s="28"/>
      <c r="HZ309" s="28"/>
      <c r="IA309" s="28"/>
      <c r="IB309" s="28"/>
      <c r="IC309" s="28"/>
      <c r="ID309" s="28"/>
      <c r="IE309" s="28"/>
      <c r="IF309" s="28"/>
      <c r="IG309" s="28"/>
      <c r="IH309" s="28"/>
      <c r="II309" s="28"/>
      <c r="IJ309" s="28"/>
      <c r="IK309" s="28"/>
      <c r="IL309" s="28"/>
      <c r="IM309" s="28"/>
      <c r="IN309" s="28"/>
    </row>
    <row r="310" spans="9:248" x14ac:dyDescent="0.35">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c r="EV310" s="28"/>
      <c r="EW310" s="28"/>
      <c r="EX310" s="28"/>
      <c r="EY310" s="28"/>
      <c r="EZ310" s="28"/>
      <c r="FA310" s="28"/>
      <c r="FB310" s="28"/>
      <c r="FC310" s="28"/>
      <c r="FD310" s="28"/>
      <c r="FE310" s="28"/>
      <c r="FF310" s="28"/>
      <c r="FG310" s="28"/>
      <c r="FH310" s="28"/>
      <c r="FI310" s="28"/>
      <c r="FJ310" s="28"/>
      <c r="FK310" s="28"/>
      <c r="FL310" s="28"/>
      <c r="FM310" s="28"/>
      <c r="FN310" s="28"/>
      <c r="FO310" s="28"/>
      <c r="FP310" s="28"/>
      <c r="FQ310" s="28"/>
      <c r="FR310" s="28"/>
      <c r="FS310" s="28"/>
      <c r="FT310" s="28"/>
      <c r="FU310" s="28"/>
      <c r="FV310" s="28"/>
      <c r="FW310" s="28"/>
      <c r="FX310" s="28"/>
      <c r="FY310" s="28"/>
      <c r="FZ310" s="28"/>
      <c r="GA310" s="28"/>
      <c r="GB310" s="28"/>
      <c r="GC310" s="28"/>
      <c r="GD310" s="28"/>
      <c r="GE310" s="28"/>
      <c r="GF310" s="28"/>
      <c r="GG310" s="28"/>
      <c r="GH310" s="28"/>
      <c r="GI310" s="28"/>
      <c r="GJ310" s="28"/>
      <c r="GK310" s="28"/>
      <c r="GL310" s="28"/>
      <c r="GM310" s="28"/>
      <c r="GN310" s="28"/>
      <c r="GO310" s="28"/>
      <c r="GP310" s="28"/>
      <c r="GQ310" s="28"/>
      <c r="GR310" s="28"/>
      <c r="GS310" s="28"/>
      <c r="GT310" s="28"/>
      <c r="GU310" s="28"/>
      <c r="GV310" s="28"/>
      <c r="GW310" s="28"/>
      <c r="GX310" s="28"/>
      <c r="GY310" s="28"/>
      <c r="GZ310" s="28"/>
      <c r="HA310" s="28"/>
      <c r="HB310" s="28"/>
      <c r="HC310" s="28"/>
      <c r="HD310" s="28"/>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row>
    <row r="311" spans="9:248" x14ac:dyDescent="0.35">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28"/>
      <c r="IF311" s="28"/>
      <c r="IG311" s="28"/>
      <c r="IH311" s="28"/>
      <c r="II311" s="28"/>
      <c r="IJ311" s="28"/>
      <c r="IK311" s="28"/>
      <c r="IL311" s="28"/>
      <c r="IM311" s="28"/>
      <c r="IN311" s="28"/>
    </row>
    <row r="312" spans="9:248" x14ac:dyDescent="0.35">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c r="DX312" s="28"/>
      <c r="DY312" s="28"/>
      <c r="DZ312" s="28"/>
      <c r="EA312" s="28"/>
      <c r="EB312" s="28"/>
      <c r="EC312" s="28"/>
      <c r="ED312" s="28"/>
      <c r="EE312" s="28"/>
      <c r="EF312" s="28"/>
      <c r="EG312" s="28"/>
      <c r="EH312" s="28"/>
      <c r="EI312" s="28"/>
      <c r="EJ312" s="28"/>
      <c r="EK312" s="28"/>
      <c r="EL312" s="28"/>
      <c r="EM312" s="28"/>
      <c r="EN312" s="28"/>
      <c r="EO312" s="28"/>
      <c r="EP312" s="28"/>
      <c r="EQ312" s="28"/>
      <c r="ER312" s="28"/>
      <c r="ES312" s="28"/>
      <c r="ET312" s="28"/>
      <c r="EU312" s="28"/>
      <c r="EV312" s="28"/>
      <c r="EW312" s="28"/>
      <c r="EX312" s="28"/>
      <c r="EY312" s="28"/>
      <c r="EZ312" s="28"/>
      <c r="FA312" s="28"/>
      <c r="FB312" s="28"/>
      <c r="FC312" s="28"/>
      <c r="FD312" s="28"/>
      <c r="FE312" s="28"/>
      <c r="FF312" s="28"/>
      <c r="FG312" s="28"/>
      <c r="FH312" s="28"/>
      <c r="FI312" s="28"/>
      <c r="FJ312" s="28"/>
      <c r="FK312" s="28"/>
      <c r="FL312" s="28"/>
      <c r="FM312" s="28"/>
      <c r="FN312" s="28"/>
      <c r="FO312" s="28"/>
      <c r="FP312" s="28"/>
      <c r="FQ312" s="28"/>
      <c r="FR312" s="28"/>
      <c r="FS312" s="28"/>
      <c r="FT312" s="28"/>
      <c r="FU312" s="28"/>
      <c r="FV312" s="28"/>
      <c r="FW312" s="28"/>
      <c r="FX312" s="28"/>
      <c r="FY312" s="28"/>
      <c r="FZ312" s="28"/>
      <c r="GA312" s="28"/>
      <c r="GB312" s="28"/>
      <c r="GC312" s="28"/>
      <c r="GD312" s="28"/>
      <c r="GE312" s="28"/>
      <c r="GF312" s="28"/>
      <c r="GG312" s="28"/>
      <c r="GH312" s="28"/>
      <c r="GI312" s="28"/>
      <c r="GJ312" s="28"/>
      <c r="GK312" s="28"/>
      <c r="GL312" s="28"/>
      <c r="GM312" s="28"/>
      <c r="GN312" s="28"/>
      <c r="GO312" s="28"/>
      <c r="GP312" s="28"/>
      <c r="GQ312" s="28"/>
      <c r="GR312" s="28"/>
      <c r="GS312" s="28"/>
      <c r="GT312" s="28"/>
      <c r="GU312" s="28"/>
      <c r="GV312" s="28"/>
      <c r="GW312" s="28"/>
      <c r="GX312" s="28"/>
      <c r="GY312" s="28"/>
      <c r="GZ312" s="28"/>
      <c r="HA312" s="28"/>
      <c r="HB312" s="28"/>
      <c r="HC312" s="28"/>
      <c r="HD312" s="28"/>
      <c r="HE312" s="28"/>
      <c r="HF312" s="28"/>
      <c r="HG312" s="28"/>
      <c r="HH312" s="28"/>
      <c r="HI312" s="28"/>
      <c r="HJ312" s="28"/>
      <c r="HK312" s="28"/>
      <c r="HL312" s="28"/>
      <c r="HM312" s="28"/>
      <c r="HN312" s="28"/>
      <c r="HO312" s="28"/>
      <c r="HP312" s="28"/>
      <c r="HQ312" s="28"/>
      <c r="HR312" s="28"/>
      <c r="HS312" s="28"/>
      <c r="HT312" s="28"/>
      <c r="HU312" s="28"/>
      <c r="HV312" s="28"/>
      <c r="HW312" s="28"/>
      <c r="HX312" s="28"/>
      <c r="HY312" s="28"/>
      <c r="HZ312" s="28"/>
      <c r="IA312" s="28"/>
      <c r="IB312" s="28"/>
      <c r="IC312" s="28"/>
      <c r="ID312" s="28"/>
      <c r="IE312" s="28"/>
      <c r="IF312" s="28"/>
      <c r="IG312" s="28"/>
      <c r="IH312" s="28"/>
      <c r="II312" s="28"/>
      <c r="IJ312" s="28"/>
      <c r="IK312" s="28"/>
      <c r="IL312" s="28"/>
      <c r="IM312" s="28"/>
      <c r="IN312" s="28"/>
    </row>
    <row r="313" spans="9:248" x14ac:dyDescent="0.35">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28"/>
      <c r="GC313" s="28"/>
      <c r="GD313" s="28"/>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28"/>
      <c r="IF313" s="28"/>
      <c r="IG313" s="28"/>
      <c r="IH313" s="28"/>
      <c r="II313" s="28"/>
      <c r="IJ313" s="28"/>
      <c r="IK313" s="28"/>
      <c r="IL313" s="28"/>
      <c r="IM313" s="28"/>
      <c r="IN313" s="28"/>
    </row>
    <row r="314" spans="9:248" x14ac:dyDescent="0.35">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c r="DX314" s="28"/>
      <c r="DY314" s="28"/>
      <c r="DZ314" s="28"/>
      <c r="EA314" s="28"/>
      <c r="EB314" s="28"/>
      <c r="EC314" s="28"/>
      <c r="ED314" s="28"/>
      <c r="EE314" s="28"/>
      <c r="EF314" s="28"/>
      <c r="EG314" s="28"/>
      <c r="EH314" s="28"/>
      <c r="EI314" s="28"/>
      <c r="EJ314" s="28"/>
      <c r="EK314" s="28"/>
      <c r="EL314" s="28"/>
      <c r="EM314" s="28"/>
      <c r="EN314" s="28"/>
      <c r="EO314" s="28"/>
      <c r="EP314" s="28"/>
      <c r="EQ314" s="28"/>
      <c r="ER314" s="28"/>
      <c r="ES314" s="28"/>
      <c r="ET314" s="28"/>
      <c r="EU314" s="28"/>
      <c r="EV314" s="28"/>
      <c r="EW314" s="28"/>
      <c r="EX314" s="28"/>
      <c r="EY314" s="28"/>
      <c r="EZ314" s="28"/>
      <c r="FA314" s="28"/>
      <c r="FB314" s="28"/>
      <c r="FC314" s="28"/>
      <c r="FD314" s="28"/>
      <c r="FE314" s="28"/>
      <c r="FF314" s="28"/>
      <c r="FG314" s="28"/>
      <c r="FH314" s="28"/>
      <c r="FI314" s="28"/>
      <c r="FJ314" s="28"/>
      <c r="FK314" s="28"/>
      <c r="FL314" s="28"/>
      <c r="FM314" s="28"/>
      <c r="FN314" s="28"/>
      <c r="FO314" s="28"/>
      <c r="FP314" s="28"/>
      <c r="FQ314" s="28"/>
      <c r="FR314" s="28"/>
      <c r="FS314" s="28"/>
      <c r="FT314" s="28"/>
      <c r="FU314" s="28"/>
      <c r="FV314" s="28"/>
      <c r="FW314" s="28"/>
      <c r="FX314" s="28"/>
      <c r="FY314" s="28"/>
      <c r="FZ314" s="28"/>
      <c r="GA314" s="28"/>
      <c r="GB314" s="28"/>
      <c r="GC314" s="28"/>
      <c r="GD314" s="28"/>
      <c r="GE314" s="28"/>
      <c r="GF314" s="28"/>
      <c r="GG314" s="28"/>
      <c r="GH314" s="28"/>
      <c r="GI314" s="28"/>
      <c r="GJ314" s="28"/>
      <c r="GK314" s="28"/>
      <c r="GL314" s="28"/>
      <c r="GM314" s="28"/>
      <c r="GN314" s="28"/>
      <c r="GO314" s="28"/>
      <c r="GP314" s="28"/>
      <c r="GQ314" s="28"/>
      <c r="GR314" s="28"/>
      <c r="GS314" s="28"/>
      <c r="GT314" s="28"/>
      <c r="GU314" s="28"/>
      <c r="GV314" s="28"/>
      <c r="GW314" s="28"/>
      <c r="GX314" s="28"/>
      <c r="GY314" s="28"/>
      <c r="GZ314" s="28"/>
      <c r="HA314" s="28"/>
      <c r="HB314" s="28"/>
      <c r="HC314" s="28"/>
      <c r="HD314" s="28"/>
      <c r="HE314" s="28"/>
      <c r="HF314" s="28"/>
      <c r="HG314" s="28"/>
      <c r="HH314" s="28"/>
      <c r="HI314" s="28"/>
      <c r="HJ314" s="28"/>
      <c r="HK314" s="28"/>
      <c r="HL314" s="28"/>
      <c r="HM314" s="28"/>
      <c r="HN314" s="28"/>
      <c r="HO314" s="28"/>
      <c r="HP314" s="28"/>
      <c r="HQ314" s="28"/>
      <c r="HR314" s="28"/>
      <c r="HS314" s="28"/>
      <c r="HT314" s="28"/>
      <c r="HU314" s="28"/>
      <c r="HV314" s="28"/>
      <c r="HW314" s="28"/>
      <c r="HX314" s="28"/>
      <c r="HY314" s="28"/>
      <c r="HZ314" s="28"/>
      <c r="IA314" s="28"/>
      <c r="IB314" s="28"/>
      <c r="IC314" s="28"/>
      <c r="ID314" s="28"/>
      <c r="IE314" s="28"/>
      <c r="IF314" s="28"/>
      <c r="IG314" s="28"/>
      <c r="IH314" s="28"/>
      <c r="II314" s="28"/>
      <c r="IJ314" s="28"/>
      <c r="IK314" s="28"/>
      <c r="IL314" s="28"/>
      <c r="IM314" s="28"/>
      <c r="IN314" s="28"/>
    </row>
    <row r="315" spans="9:248" x14ac:dyDescent="0.35">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8"/>
      <c r="HY315" s="28"/>
      <c r="HZ315" s="28"/>
      <c r="IA315" s="28"/>
      <c r="IB315" s="28"/>
      <c r="IC315" s="28"/>
      <c r="ID315" s="28"/>
      <c r="IE315" s="28"/>
      <c r="IF315" s="28"/>
      <c r="IG315" s="28"/>
      <c r="IH315" s="28"/>
      <c r="II315" s="28"/>
      <c r="IJ315" s="28"/>
      <c r="IK315" s="28"/>
      <c r="IL315" s="28"/>
      <c r="IM315" s="28"/>
      <c r="IN315" s="28"/>
    </row>
    <row r="316" spans="9:248" x14ac:dyDescent="0.35">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8"/>
      <c r="FJ316" s="28"/>
      <c r="FK316" s="28"/>
      <c r="FL316" s="28"/>
      <c r="FM316" s="28"/>
      <c r="FN316" s="28"/>
      <c r="FO316" s="28"/>
      <c r="FP316" s="28"/>
      <c r="FQ316" s="28"/>
      <c r="FR316" s="28"/>
      <c r="FS316" s="28"/>
      <c r="FT316" s="28"/>
      <c r="FU316" s="28"/>
      <c r="FV316" s="28"/>
      <c r="FW316" s="28"/>
      <c r="FX316" s="28"/>
      <c r="FY316" s="28"/>
      <c r="FZ316" s="28"/>
      <c r="GA316" s="28"/>
      <c r="GB316" s="28"/>
      <c r="GC316" s="28"/>
      <c r="GD316" s="28"/>
      <c r="GE316" s="28"/>
      <c r="GF316" s="28"/>
      <c r="GG316" s="28"/>
      <c r="GH316" s="28"/>
      <c r="GI316" s="28"/>
      <c r="GJ316" s="28"/>
      <c r="GK316" s="28"/>
      <c r="GL316" s="28"/>
      <c r="GM316" s="28"/>
      <c r="GN316" s="28"/>
      <c r="GO316" s="28"/>
      <c r="GP316" s="28"/>
      <c r="GQ316" s="28"/>
      <c r="GR316" s="28"/>
      <c r="GS316" s="28"/>
      <c r="GT316" s="28"/>
      <c r="GU316" s="28"/>
      <c r="GV316" s="28"/>
      <c r="GW316" s="28"/>
      <c r="GX316" s="28"/>
      <c r="GY316" s="28"/>
      <c r="GZ316" s="28"/>
      <c r="HA316" s="28"/>
      <c r="HB316" s="28"/>
      <c r="HC316" s="28"/>
      <c r="HD316" s="28"/>
      <c r="HE316" s="28"/>
      <c r="HF316" s="28"/>
      <c r="HG316" s="28"/>
      <c r="HH316" s="28"/>
      <c r="HI316" s="28"/>
      <c r="HJ316" s="28"/>
      <c r="HK316" s="28"/>
      <c r="HL316" s="28"/>
      <c r="HM316" s="28"/>
      <c r="HN316" s="28"/>
      <c r="HO316" s="28"/>
      <c r="HP316" s="28"/>
      <c r="HQ316" s="28"/>
      <c r="HR316" s="28"/>
      <c r="HS316" s="28"/>
      <c r="HT316" s="28"/>
      <c r="HU316" s="28"/>
      <c r="HV316" s="28"/>
      <c r="HW316" s="28"/>
      <c r="HX316" s="28"/>
      <c r="HY316" s="28"/>
      <c r="HZ316" s="28"/>
      <c r="IA316" s="28"/>
      <c r="IB316" s="28"/>
      <c r="IC316" s="28"/>
      <c r="ID316" s="28"/>
      <c r="IE316" s="28"/>
      <c r="IF316" s="28"/>
      <c r="IG316" s="28"/>
      <c r="IH316" s="28"/>
      <c r="II316" s="28"/>
      <c r="IJ316" s="28"/>
      <c r="IK316" s="28"/>
      <c r="IL316" s="28"/>
      <c r="IM316" s="28"/>
      <c r="IN316" s="28"/>
    </row>
    <row r="317" spans="9:248" x14ac:dyDescent="0.35">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28"/>
      <c r="GC317" s="28"/>
      <c r="GD317" s="28"/>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28"/>
      <c r="IF317" s="28"/>
      <c r="IG317" s="28"/>
      <c r="IH317" s="28"/>
      <c r="II317" s="28"/>
      <c r="IJ317" s="28"/>
      <c r="IK317" s="28"/>
      <c r="IL317" s="28"/>
      <c r="IM317" s="28"/>
      <c r="IN317" s="28"/>
    </row>
    <row r="318" spans="9:248" x14ac:dyDescent="0.35">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28"/>
      <c r="GC318" s="28"/>
      <c r="GD318" s="28"/>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8"/>
      <c r="HY318" s="28"/>
      <c r="HZ318" s="28"/>
      <c r="IA318" s="28"/>
      <c r="IB318" s="28"/>
      <c r="IC318" s="28"/>
      <c r="ID318" s="28"/>
      <c r="IE318" s="28"/>
      <c r="IF318" s="28"/>
      <c r="IG318" s="28"/>
      <c r="IH318" s="28"/>
      <c r="II318" s="28"/>
      <c r="IJ318" s="28"/>
      <c r="IK318" s="28"/>
      <c r="IL318" s="28"/>
      <c r="IM318" s="28"/>
      <c r="IN318" s="28"/>
    </row>
    <row r="319" spans="9:248" x14ac:dyDescent="0.35">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28"/>
      <c r="GC319" s="28"/>
      <c r="GD319" s="28"/>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28"/>
      <c r="IF319" s="28"/>
      <c r="IG319" s="28"/>
      <c r="IH319" s="28"/>
      <c r="II319" s="28"/>
      <c r="IJ319" s="28"/>
      <c r="IK319" s="28"/>
      <c r="IL319" s="28"/>
      <c r="IM319" s="28"/>
      <c r="IN319" s="28"/>
    </row>
    <row r="320" spans="9:248" x14ac:dyDescent="0.35">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c r="DX320" s="28"/>
      <c r="DY320" s="28"/>
      <c r="DZ320" s="28"/>
      <c r="EA320" s="28"/>
      <c r="EB320" s="28"/>
      <c r="EC320" s="28"/>
      <c r="ED320" s="28"/>
      <c r="EE320" s="28"/>
      <c r="EF320" s="28"/>
      <c r="EG320" s="28"/>
      <c r="EH320" s="28"/>
      <c r="EI320" s="28"/>
      <c r="EJ320" s="28"/>
      <c r="EK320" s="28"/>
      <c r="EL320" s="28"/>
      <c r="EM320" s="28"/>
      <c r="EN320" s="28"/>
      <c r="EO320" s="28"/>
      <c r="EP320" s="28"/>
      <c r="EQ320" s="28"/>
      <c r="ER320" s="28"/>
      <c r="ES320" s="28"/>
      <c r="ET320" s="28"/>
      <c r="EU320" s="28"/>
      <c r="EV320" s="28"/>
      <c r="EW320" s="28"/>
      <c r="EX320" s="28"/>
      <c r="EY320" s="28"/>
      <c r="EZ320" s="28"/>
      <c r="FA320" s="28"/>
      <c r="FB320" s="28"/>
      <c r="FC320" s="28"/>
      <c r="FD320" s="28"/>
      <c r="FE320" s="28"/>
      <c r="FF320" s="28"/>
      <c r="FG320" s="28"/>
      <c r="FH320" s="28"/>
      <c r="FI320" s="28"/>
      <c r="FJ320" s="28"/>
      <c r="FK320" s="28"/>
      <c r="FL320" s="28"/>
      <c r="FM320" s="28"/>
      <c r="FN320" s="28"/>
      <c r="FO320" s="28"/>
      <c r="FP320" s="28"/>
      <c r="FQ320" s="28"/>
      <c r="FR320" s="28"/>
      <c r="FS320" s="28"/>
      <c r="FT320" s="28"/>
      <c r="FU320" s="28"/>
      <c r="FV320" s="28"/>
      <c r="FW320" s="28"/>
      <c r="FX320" s="28"/>
      <c r="FY320" s="28"/>
      <c r="FZ320" s="28"/>
      <c r="GA320" s="28"/>
      <c r="GB320" s="28"/>
      <c r="GC320" s="28"/>
      <c r="GD320" s="28"/>
      <c r="GE320" s="28"/>
      <c r="GF320" s="28"/>
      <c r="GG320" s="28"/>
      <c r="GH320" s="28"/>
      <c r="GI320" s="28"/>
      <c r="GJ320" s="28"/>
      <c r="GK320" s="28"/>
      <c r="GL320" s="28"/>
      <c r="GM320" s="28"/>
      <c r="GN320" s="28"/>
      <c r="GO320" s="28"/>
      <c r="GP320" s="28"/>
      <c r="GQ320" s="28"/>
      <c r="GR320" s="28"/>
      <c r="GS320" s="28"/>
      <c r="GT320" s="28"/>
      <c r="GU320" s="28"/>
      <c r="GV320" s="28"/>
      <c r="GW320" s="28"/>
      <c r="GX320" s="28"/>
      <c r="GY320" s="28"/>
      <c r="GZ320" s="28"/>
      <c r="HA320" s="28"/>
      <c r="HB320" s="28"/>
      <c r="HC320" s="28"/>
      <c r="HD320" s="28"/>
      <c r="HE320" s="28"/>
      <c r="HF320" s="28"/>
      <c r="HG320" s="28"/>
      <c r="HH320" s="28"/>
      <c r="HI320" s="28"/>
      <c r="HJ320" s="28"/>
      <c r="HK320" s="28"/>
      <c r="HL320" s="28"/>
      <c r="HM320" s="28"/>
      <c r="HN320" s="28"/>
      <c r="HO320" s="28"/>
      <c r="HP320" s="28"/>
      <c r="HQ320" s="28"/>
      <c r="HR320" s="28"/>
      <c r="HS320" s="28"/>
      <c r="HT320" s="28"/>
      <c r="HU320" s="28"/>
      <c r="HV320" s="28"/>
      <c r="HW320" s="28"/>
      <c r="HX320" s="28"/>
      <c r="HY320" s="28"/>
      <c r="HZ320" s="28"/>
      <c r="IA320" s="28"/>
      <c r="IB320" s="28"/>
      <c r="IC320" s="28"/>
      <c r="ID320" s="28"/>
      <c r="IE320" s="28"/>
      <c r="IF320" s="28"/>
      <c r="IG320" s="28"/>
      <c r="IH320" s="28"/>
      <c r="II320" s="28"/>
      <c r="IJ320" s="28"/>
      <c r="IK320" s="28"/>
      <c r="IL320" s="28"/>
      <c r="IM320" s="28"/>
      <c r="IN320" s="28"/>
    </row>
    <row r="321" spans="9:248" x14ac:dyDescent="0.35">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c r="DX321" s="28"/>
      <c r="DY321" s="28"/>
      <c r="DZ321" s="28"/>
      <c r="EA321" s="28"/>
      <c r="EB321" s="28"/>
      <c r="EC321" s="28"/>
      <c r="ED321" s="28"/>
      <c r="EE321" s="28"/>
      <c r="EF321" s="28"/>
      <c r="EG321" s="28"/>
      <c r="EH321" s="28"/>
      <c r="EI321" s="28"/>
      <c r="EJ321" s="28"/>
      <c r="EK321" s="28"/>
      <c r="EL321" s="28"/>
      <c r="EM321" s="28"/>
      <c r="EN321" s="28"/>
      <c r="EO321" s="28"/>
      <c r="EP321" s="28"/>
      <c r="EQ321" s="28"/>
      <c r="ER321" s="28"/>
      <c r="ES321" s="28"/>
      <c r="ET321" s="28"/>
      <c r="EU321" s="28"/>
      <c r="EV321" s="28"/>
      <c r="EW321" s="28"/>
      <c r="EX321" s="28"/>
      <c r="EY321" s="28"/>
      <c r="EZ321" s="28"/>
      <c r="FA321" s="28"/>
      <c r="FB321" s="28"/>
      <c r="FC321" s="28"/>
      <c r="FD321" s="28"/>
      <c r="FE321" s="28"/>
      <c r="FF321" s="28"/>
      <c r="FG321" s="28"/>
      <c r="FH321" s="28"/>
      <c r="FI321" s="28"/>
      <c r="FJ321" s="28"/>
      <c r="FK321" s="28"/>
      <c r="FL321" s="28"/>
      <c r="FM321" s="28"/>
      <c r="FN321" s="28"/>
      <c r="FO321" s="28"/>
      <c r="FP321" s="28"/>
      <c r="FQ321" s="28"/>
      <c r="FR321" s="28"/>
      <c r="FS321" s="28"/>
      <c r="FT321" s="28"/>
      <c r="FU321" s="28"/>
      <c r="FV321" s="28"/>
      <c r="FW321" s="28"/>
      <c r="FX321" s="28"/>
      <c r="FY321" s="28"/>
      <c r="FZ321" s="28"/>
      <c r="GA321" s="28"/>
      <c r="GB321" s="28"/>
      <c r="GC321" s="28"/>
      <c r="GD321" s="28"/>
      <c r="GE321" s="28"/>
      <c r="GF321" s="28"/>
      <c r="GG321" s="28"/>
      <c r="GH321" s="28"/>
      <c r="GI321" s="28"/>
      <c r="GJ321" s="28"/>
      <c r="GK321" s="28"/>
      <c r="GL321" s="28"/>
      <c r="GM321" s="28"/>
      <c r="GN321" s="28"/>
      <c r="GO321" s="28"/>
      <c r="GP321" s="28"/>
      <c r="GQ321" s="28"/>
      <c r="GR321" s="28"/>
      <c r="GS321" s="28"/>
      <c r="GT321" s="28"/>
      <c r="GU321" s="28"/>
      <c r="GV321" s="28"/>
      <c r="GW321" s="28"/>
      <c r="GX321" s="28"/>
      <c r="GY321" s="28"/>
      <c r="GZ321" s="28"/>
      <c r="HA321" s="28"/>
      <c r="HB321" s="28"/>
      <c r="HC321" s="28"/>
      <c r="HD321" s="28"/>
      <c r="HE321" s="28"/>
      <c r="HF321" s="28"/>
      <c r="HG321" s="28"/>
      <c r="HH321" s="28"/>
      <c r="HI321" s="28"/>
      <c r="HJ321" s="28"/>
      <c r="HK321" s="28"/>
      <c r="HL321" s="28"/>
      <c r="HM321" s="28"/>
      <c r="HN321" s="28"/>
      <c r="HO321" s="28"/>
      <c r="HP321" s="28"/>
      <c r="HQ321" s="28"/>
      <c r="HR321" s="28"/>
      <c r="HS321" s="28"/>
      <c r="HT321" s="28"/>
      <c r="HU321" s="28"/>
      <c r="HV321" s="28"/>
      <c r="HW321" s="28"/>
      <c r="HX321" s="28"/>
      <c r="HY321" s="28"/>
      <c r="HZ321" s="28"/>
      <c r="IA321" s="28"/>
      <c r="IB321" s="28"/>
      <c r="IC321" s="28"/>
      <c r="ID321" s="28"/>
      <c r="IE321" s="28"/>
      <c r="IF321" s="28"/>
      <c r="IG321" s="28"/>
      <c r="IH321" s="28"/>
      <c r="II321" s="28"/>
      <c r="IJ321" s="28"/>
      <c r="IK321" s="28"/>
      <c r="IL321" s="28"/>
      <c r="IM321" s="28"/>
      <c r="IN321" s="28"/>
    </row>
    <row r="322" spans="9:248" x14ac:dyDescent="0.35">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28"/>
      <c r="GC322" s="28"/>
      <c r="GD322" s="28"/>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28"/>
      <c r="IF322" s="28"/>
      <c r="IG322" s="28"/>
      <c r="IH322" s="28"/>
      <c r="II322" s="28"/>
      <c r="IJ322" s="28"/>
      <c r="IK322" s="28"/>
      <c r="IL322" s="28"/>
      <c r="IM322" s="28"/>
      <c r="IN322" s="28"/>
    </row>
    <row r="323" spans="9:248" x14ac:dyDescent="0.35">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c r="DX323" s="28"/>
      <c r="DY323" s="28"/>
      <c r="DZ323" s="28"/>
      <c r="EA323" s="28"/>
      <c r="EB323" s="28"/>
      <c r="EC323" s="28"/>
      <c r="ED323" s="28"/>
      <c r="EE323" s="28"/>
      <c r="EF323" s="28"/>
      <c r="EG323" s="28"/>
      <c r="EH323" s="28"/>
      <c r="EI323" s="28"/>
      <c r="EJ323" s="28"/>
      <c r="EK323" s="28"/>
      <c r="EL323" s="28"/>
      <c r="EM323" s="28"/>
      <c r="EN323" s="28"/>
      <c r="EO323" s="28"/>
      <c r="EP323" s="28"/>
      <c r="EQ323" s="28"/>
      <c r="ER323" s="28"/>
      <c r="ES323" s="28"/>
      <c r="ET323" s="28"/>
      <c r="EU323" s="28"/>
      <c r="EV323" s="28"/>
      <c r="EW323" s="28"/>
      <c r="EX323" s="28"/>
      <c r="EY323" s="28"/>
      <c r="EZ323" s="28"/>
      <c r="FA323" s="28"/>
      <c r="FB323" s="28"/>
      <c r="FC323" s="28"/>
      <c r="FD323" s="28"/>
      <c r="FE323" s="28"/>
      <c r="FF323" s="28"/>
      <c r="FG323" s="28"/>
      <c r="FH323" s="28"/>
      <c r="FI323" s="28"/>
      <c r="FJ323" s="28"/>
      <c r="FK323" s="28"/>
      <c r="FL323" s="28"/>
      <c r="FM323" s="28"/>
      <c r="FN323" s="28"/>
      <c r="FO323" s="28"/>
      <c r="FP323" s="28"/>
      <c r="FQ323" s="28"/>
      <c r="FR323" s="28"/>
      <c r="FS323" s="28"/>
      <c r="FT323" s="28"/>
      <c r="FU323" s="28"/>
      <c r="FV323" s="28"/>
      <c r="FW323" s="28"/>
      <c r="FX323" s="28"/>
      <c r="FY323" s="28"/>
      <c r="FZ323" s="28"/>
      <c r="GA323" s="28"/>
      <c r="GB323" s="28"/>
      <c r="GC323" s="28"/>
      <c r="GD323" s="28"/>
      <c r="GE323" s="28"/>
      <c r="GF323" s="28"/>
      <c r="GG323" s="28"/>
      <c r="GH323" s="28"/>
      <c r="GI323" s="28"/>
      <c r="GJ323" s="28"/>
      <c r="GK323" s="28"/>
      <c r="GL323" s="28"/>
      <c r="GM323" s="28"/>
      <c r="GN323" s="28"/>
      <c r="GO323" s="28"/>
      <c r="GP323" s="28"/>
      <c r="GQ323" s="28"/>
      <c r="GR323" s="28"/>
      <c r="GS323" s="28"/>
      <c r="GT323" s="28"/>
      <c r="GU323" s="28"/>
      <c r="GV323" s="28"/>
      <c r="GW323" s="28"/>
      <c r="GX323" s="28"/>
      <c r="GY323" s="28"/>
      <c r="GZ323" s="28"/>
      <c r="HA323" s="28"/>
      <c r="HB323" s="28"/>
      <c r="HC323" s="28"/>
      <c r="HD323" s="28"/>
      <c r="HE323" s="28"/>
      <c r="HF323" s="28"/>
      <c r="HG323" s="28"/>
      <c r="HH323" s="28"/>
      <c r="HI323" s="28"/>
      <c r="HJ323" s="28"/>
      <c r="HK323" s="28"/>
      <c r="HL323" s="28"/>
      <c r="HM323" s="28"/>
      <c r="HN323" s="28"/>
      <c r="HO323" s="28"/>
      <c r="HP323" s="28"/>
      <c r="HQ323" s="28"/>
      <c r="HR323" s="28"/>
      <c r="HS323" s="28"/>
      <c r="HT323" s="28"/>
      <c r="HU323" s="28"/>
      <c r="HV323" s="28"/>
      <c r="HW323" s="28"/>
      <c r="HX323" s="28"/>
      <c r="HY323" s="28"/>
      <c r="HZ323" s="28"/>
      <c r="IA323" s="28"/>
      <c r="IB323" s="28"/>
      <c r="IC323" s="28"/>
      <c r="ID323" s="28"/>
      <c r="IE323" s="28"/>
      <c r="IF323" s="28"/>
      <c r="IG323" s="28"/>
      <c r="IH323" s="28"/>
      <c r="II323" s="28"/>
      <c r="IJ323" s="28"/>
      <c r="IK323" s="28"/>
      <c r="IL323" s="28"/>
      <c r="IM323" s="28"/>
      <c r="IN323" s="28"/>
    </row>
    <row r="324" spans="9:248" x14ac:dyDescent="0.35">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28"/>
      <c r="GC324" s="28"/>
      <c r="GD324" s="28"/>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28"/>
      <c r="IF324" s="28"/>
      <c r="IG324" s="28"/>
      <c r="IH324" s="28"/>
      <c r="II324" s="28"/>
      <c r="IJ324" s="28"/>
      <c r="IK324" s="28"/>
      <c r="IL324" s="28"/>
      <c r="IM324" s="28"/>
      <c r="IN324" s="28"/>
    </row>
    <row r="325" spans="9:248" x14ac:dyDescent="0.35">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c r="DX325" s="28"/>
      <c r="DY325" s="28"/>
      <c r="DZ325" s="28"/>
      <c r="EA325" s="28"/>
      <c r="EB325" s="28"/>
      <c r="EC325" s="28"/>
      <c r="ED325" s="28"/>
      <c r="EE325" s="28"/>
      <c r="EF325" s="28"/>
      <c r="EG325" s="28"/>
      <c r="EH325" s="28"/>
      <c r="EI325" s="28"/>
      <c r="EJ325" s="28"/>
      <c r="EK325" s="28"/>
      <c r="EL325" s="28"/>
      <c r="EM325" s="28"/>
      <c r="EN325" s="28"/>
      <c r="EO325" s="28"/>
      <c r="EP325" s="28"/>
      <c r="EQ325" s="28"/>
      <c r="ER325" s="28"/>
      <c r="ES325" s="28"/>
      <c r="ET325" s="28"/>
      <c r="EU325" s="28"/>
      <c r="EV325" s="28"/>
      <c r="EW325" s="28"/>
      <c r="EX325" s="28"/>
      <c r="EY325" s="28"/>
      <c r="EZ325" s="28"/>
      <c r="FA325" s="28"/>
      <c r="FB325" s="28"/>
      <c r="FC325" s="28"/>
      <c r="FD325" s="28"/>
      <c r="FE325" s="28"/>
      <c r="FF325" s="28"/>
      <c r="FG325" s="28"/>
      <c r="FH325" s="28"/>
      <c r="FI325" s="28"/>
      <c r="FJ325" s="28"/>
      <c r="FK325" s="28"/>
      <c r="FL325" s="28"/>
      <c r="FM325" s="28"/>
      <c r="FN325" s="28"/>
      <c r="FO325" s="28"/>
      <c r="FP325" s="28"/>
      <c r="FQ325" s="28"/>
      <c r="FR325" s="28"/>
      <c r="FS325" s="28"/>
      <c r="FT325" s="28"/>
      <c r="FU325" s="28"/>
      <c r="FV325" s="28"/>
      <c r="FW325" s="28"/>
      <c r="FX325" s="28"/>
      <c r="FY325" s="28"/>
      <c r="FZ325" s="28"/>
      <c r="GA325" s="28"/>
      <c r="GB325" s="28"/>
      <c r="GC325" s="28"/>
      <c r="GD325" s="28"/>
      <c r="GE325" s="28"/>
      <c r="GF325" s="28"/>
      <c r="GG325" s="28"/>
      <c r="GH325" s="28"/>
      <c r="GI325" s="28"/>
      <c r="GJ325" s="28"/>
      <c r="GK325" s="28"/>
      <c r="GL325" s="28"/>
      <c r="GM325" s="28"/>
      <c r="GN325" s="28"/>
      <c r="GO325" s="28"/>
      <c r="GP325" s="28"/>
      <c r="GQ325" s="28"/>
      <c r="GR325" s="28"/>
      <c r="GS325" s="28"/>
      <c r="GT325" s="28"/>
      <c r="GU325" s="28"/>
      <c r="GV325" s="28"/>
      <c r="GW325" s="28"/>
      <c r="GX325" s="28"/>
      <c r="GY325" s="28"/>
      <c r="GZ325" s="28"/>
      <c r="HA325" s="28"/>
      <c r="HB325" s="28"/>
      <c r="HC325" s="28"/>
      <c r="HD325" s="28"/>
      <c r="HE325" s="28"/>
      <c r="HF325" s="28"/>
      <c r="HG325" s="28"/>
      <c r="HH325" s="28"/>
      <c r="HI325" s="28"/>
      <c r="HJ325" s="28"/>
      <c r="HK325" s="28"/>
      <c r="HL325" s="28"/>
      <c r="HM325" s="28"/>
      <c r="HN325" s="28"/>
      <c r="HO325" s="28"/>
      <c r="HP325" s="28"/>
      <c r="HQ325" s="28"/>
      <c r="HR325" s="28"/>
      <c r="HS325" s="28"/>
      <c r="HT325" s="28"/>
      <c r="HU325" s="28"/>
      <c r="HV325" s="28"/>
      <c r="HW325" s="28"/>
      <c r="HX325" s="28"/>
      <c r="HY325" s="28"/>
      <c r="HZ325" s="28"/>
      <c r="IA325" s="28"/>
      <c r="IB325" s="28"/>
      <c r="IC325" s="28"/>
      <c r="ID325" s="28"/>
      <c r="IE325" s="28"/>
      <c r="IF325" s="28"/>
      <c r="IG325" s="28"/>
      <c r="IH325" s="28"/>
      <c r="II325" s="28"/>
      <c r="IJ325" s="28"/>
      <c r="IK325" s="28"/>
      <c r="IL325" s="28"/>
      <c r="IM325" s="28"/>
      <c r="IN325" s="28"/>
    </row>
    <row r="326" spans="9:248" x14ac:dyDescent="0.35">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28"/>
      <c r="GC326" s="28"/>
      <c r="GD326" s="28"/>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28"/>
      <c r="IF326" s="28"/>
      <c r="IG326" s="28"/>
      <c r="IH326" s="28"/>
      <c r="II326" s="28"/>
      <c r="IJ326" s="28"/>
      <c r="IK326" s="28"/>
      <c r="IL326" s="28"/>
      <c r="IM326" s="28"/>
      <c r="IN326" s="28"/>
    </row>
    <row r="327" spans="9:248" x14ac:dyDescent="0.35">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8"/>
      <c r="EB327" s="28"/>
      <c r="EC327" s="28"/>
      <c r="ED327" s="28"/>
      <c r="EE327" s="28"/>
      <c r="EF327" s="28"/>
      <c r="EG327" s="28"/>
      <c r="EH327" s="28"/>
      <c r="EI327" s="28"/>
      <c r="EJ327" s="28"/>
      <c r="EK327" s="28"/>
      <c r="EL327" s="28"/>
      <c r="EM327" s="28"/>
      <c r="EN327" s="28"/>
      <c r="EO327" s="28"/>
      <c r="EP327" s="28"/>
      <c r="EQ327" s="28"/>
      <c r="ER327" s="28"/>
      <c r="ES327" s="28"/>
      <c r="ET327" s="28"/>
      <c r="EU327" s="28"/>
      <c r="EV327" s="28"/>
      <c r="EW327" s="28"/>
      <c r="EX327" s="28"/>
      <c r="EY327" s="28"/>
      <c r="EZ327" s="28"/>
      <c r="FA327" s="28"/>
      <c r="FB327" s="28"/>
      <c r="FC327" s="28"/>
      <c r="FD327" s="28"/>
      <c r="FE327" s="28"/>
      <c r="FF327" s="28"/>
      <c r="FG327" s="28"/>
      <c r="FH327" s="28"/>
      <c r="FI327" s="28"/>
      <c r="FJ327" s="28"/>
      <c r="FK327" s="28"/>
      <c r="FL327" s="28"/>
      <c r="FM327" s="28"/>
      <c r="FN327" s="28"/>
      <c r="FO327" s="28"/>
      <c r="FP327" s="28"/>
      <c r="FQ327" s="28"/>
      <c r="FR327" s="28"/>
      <c r="FS327" s="28"/>
      <c r="FT327" s="28"/>
      <c r="FU327" s="28"/>
      <c r="FV327" s="28"/>
      <c r="FW327" s="28"/>
      <c r="FX327" s="28"/>
      <c r="FY327" s="28"/>
      <c r="FZ327" s="28"/>
      <c r="GA327" s="28"/>
      <c r="GB327" s="28"/>
      <c r="GC327" s="28"/>
      <c r="GD327" s="28"/>
      <c r="GE327" s="28"/>
      <c r="GF327" s="28"/>
      <c r="GG327" s="28"/>
      <c r="GH327" s="28"/>
      <c r="GI327" s="28"/>
      <c r="GJ327" s="28"/>
      <c r="GK327" s="28"/>
      <c r="GL327" s="28"/>
      <c r="GM327" s="28"/>
      <c r="GN327" s="28"/>
      <c r="GO327" s="28"/>
      <c r="GP327" s="28"/>
      <c r="GQ327" s="28"/>
      <c r="GR327" s="28"/>
      <c r="GS327" s="28"/>
      <c r="GT327" s="28"/>
      <c r="GU327" s="28"/>
      <c r="GV327" s="28"/>
      <c r="GW327" s="28"/>
      <c r="GX327" s="28"/>
      <c r="GY327" s="28"/>
      <c r="GZ327" s="28"/>
      <c r="HA327" s="28"/>
      <c r="HB327" s="28"/>
      <c r="HC327" s="28"/>
      <c r="HD327" s="28"/>
      <c r="HE327" s="28"/>
      <c r="HF327" s="28"/>
      <c r="HG327" s="28"/>
      <c r="HH327" s="28"/>
      <c r="HI327" s="28"/>
      <c r="HJ327" s="28"/>
      <c r="HK327" s="28"/>
      <c r="HL327" s="28"/>
      <c r="HM327" s="28"/>
      <c r="HN327" s="28"/>
      <c r="HO327" s="28"/>
      <c r="HP327" s="28"/>
      <c r="HQ327" s="28"/>
      <c r="HR327" s="28"/>
      <c r="HS327" s="28"/>
      <c r="HT327" s="28"/>
      <c r="HU327" s="28"/>
      <c r="HV327" s="28"/>
      <c r="HW327" s="28"/>
      <c r="HX327" s="28"/>
      <c r="HY327" s="28"/>
      <c r="HZ327" s="28"/>
      <c r="IA327" s="28"/>
      <c r="IB327" s="28"/>
      <c r="IC327" s="28"/>
      <c r="ID327" s="28"/>
      <c r="IE327" s="28"/>
      <c r="IF327" s="28"/>
      <c r="IG327" s="28"/>
      <c r="IH327" s="28"/>
      <c r="II327" s="28"/>
      <c r="IJ327" s="28"/>
      <c r="IK327" s="28"/>
      <c r="IL327" s="28"/>
      <c r="IM327" s="28"/>
      <c r="IN327" s="28"/>
    </row>
    <row r="328" spans="9:248" x14ac:dyDescent="0.35">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28"/>
      <c r="IF328" s="28"/>
      <c r="IG328" s="28"/>
      <c r="IH328" s="28"/>
      <c r="II328" s="28"/>
      <c r="IJ328" s="28"/>
      <c r="IK328" s="28"/>
      <c r="IL328" s="28"/>
      <c r="IM328" s="28"/>
      <c r="IN328" s="28"/>
    </row>
    <row r="329" spans="9:248" x14ac:dyDescent="0.35">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28"/>
      <c r="GC329" s="28"/>
      <c r="GD329" s="28"/>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c r="HD329" s="28"/>
      <c r="HE329" s="28"/>
      <c r="HF329" s="28"/>
      <c r="HG329" s="28"/>
      <c r="HH329" s="28"/>
      <c r="HI329" s="28"/>
      <c r="HJ329" s="28"/>
      <c r="HK329" s="28"/>
      <c r="HL329" s="28"/>
      <c r="HM329" s="28"/>
      <c r="HN329" s="28"/>
      <c r="HO329" s="28"/>
      <c r="HP329" s="28"/>
      <c r="HQ329" s="28"/>
      <c r="HR329" s="28"/>
      <c r="HS329" s="28"/>
      <c r="HT329" s="28"/>
      <c r="HU329" s="28"/>
      <c r="HV329" s="28"/>
      <c r="HW329" s="28"/>
      <c r="HX329" s="28"/>
      <c r="HY329" s="28"/>
      <c r="HZ329" s="28"/>
      <c r="IA329" s="28"/>
      <c r="IB329" s="28"/>
      <c r="IC329" s="28"/>
      <c r="ID329" s="28"/>
      <c r="IE329" s="28"/>
      <c r="IF329" s="28"/>
      <c r="IG329" s="28"/>
      <c r="IH329" s="28"/>
      <c r="II329" s="28"/>
      <c r="IJ329" s="28"/>
      <c r="IK329" s="28"/>
      <c r="IL329" s="28"/>
      <c r="IM329" s="28"/>
      <c r="IN329" s="28"/>
    </row>
    <row r="330" spans="9:248" x14ac:dyDescent="0.35">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28"/>
      <c r="IF330" s="28"/>
      <c r="IG330" s="28"/>
      <c r="IH330" s="28"/>
      <c r="II330" s="28"/>
      <c r="IJ330" s="28"/>
      <c r="IK330" s="28"/>
      <c r="IL330" s="28"/>
      <c r="IM330" s="28"/>
      <c r="IN330" s="28"/>
    </row>
    <row r="331" spans="9:248" x14ac:dyDescent="0.35">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28"/>
      <c r="GC331" s="28"/>
      <c r="GD331" s="28"/>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c r="HD331" s="28"/>
      <c r="HE331" s="28"/>
      <c r="HF331" s="28"/>
      <c r="HG331" s="28"/>
      <c r="HH331" s="28"/>
      <c r="HI331" s="28"/>
      <c r="HJ331" s="28"/>
      <c r="HK331" s="28"/>
      <c r="HL331" s="28"/>
      <c r="HM331" s="28"/>
      <c r="HN331" s="28"/>
      <c r="HO331" s="28"/>
      <c r="HP331" s="28"/>
      <c r="HQ331" s="28"/>
      <c r="HR331" s="28"/>
      <c r="HS331" s="28"/>
      <c r="HT331" s="28"/>
      <c r="HU331" s="28"/>
      <c r="HV331" s="28"/>
      <c r="HW331" s="28"/>
      <c r="HX331" s="28"/>
      <c r="HY331" s="28"/>
      <c r="HZ331" s="28"/>
      <c r="IA331" s="28"/>
      <c r="IB331" s="28"/>
      <c r="IC331" s="28"/>
      <c r="ID331" s="28"/>
      <c r="IE331" s="28"/>
      <c r="IF331" s="28"/>
      <c r="IG331" s="28"/>
      <c r="IH331" s="28"/>
      <c r="II331" s="28"/>
      <c r="IJ331" s="28"/>
      <c r="IK331" s="28"/>
      <c r="IL331" s="28"/>
      <c r="IM331" s="28"/>
      <c r="IN331" s="28"/>
    </row>
    <row r="332" spans="9:248" x14ac:dyDescent="0.35">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28"/>
      <c r="GC332" s="28"/>
      <c r="GD332" s="28"/>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c r="HD332" s="28"/>
      <c r="HE332" s="28"/>
      <c r="HF332" s="28"/>
      <c r="HG332" s="28"/>
      <c r="HH332" s="28"/>
      <c r="HI332" s="28"/>
      <c r="HJ332" s="28"/>
      <c r="HK332" s="28"/>
      <c r="HL332" s="28"/>
      <c r="HM332" s="28"/>
      <c r="HN332" s="28"/>
      <c r="HO332" s="28"/>
      <c r="HP332" s="28"/>
      <c r="HQ332" s="28"/>
      <c r="HR332" s="28"/>
      <c r="HS332" s="28"/>
      <c r="HT332" s="28"/>
      <c r="HU332" s="28"/>
      <c r="HV332" s="28"/>
      <c r="HW332" s="28"/>
      <c r="HX332" s="28"/>
      <c r="HY332" s="28"/>
      <c r="HZ332" s="28"/>
      <c r="IA332" s="28"/>
      <c r="IB332" s="28"/>
      <c r="IC332" s="28"/>
      <c r="ID332" s="28"/>
      <c r="IE332" s="28"/>
      <c r="IF332" s="28"/>
      <c r="IG332" s="28"/>
      <c r="IH332" s="28"/>
      <c r="II332" s="28"/>
      <c r="IJ332" s="28"/>
      <c r="IK332" s="28"/>
      <c r="IL332" s="28"/>
      <c r="IM332" s="28"/>
      <c r="IN332" s="28"/>
    </row>
    <row r="333" spans="9:248" x14ac:dyDescent="0.35">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28"/>
      <c r="IF333" s="28"/>
      <c r="IG333" s="28"/>
      <c r="IH333" s="28"/>
      <c r="II333" s="28"/>
      <c r="IJ333" s="28"/>
      <c r="IK333" s="28"/>
      <c r="IL333" s="28"/>
      <c r="IM333" s="28"/>
      <c r="IN333" s="28"/>
    </row>
    <row r="334" spans="9:248" x14ac:dyDescent="0.35">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28"/>
      <c r="GC334" s="28"/>
      <c r="GD334" s="28"/>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c r="HD334" s="28"/>
      <c r="HE334" s="28"/>
      <c r="HF334" s="28"/>
      <c r="HG334" s="28"/>
      <c r="HH334" s="28"/>
      <c r="HI334" s="28"/>
      <c r="HJ334" s="28"/>
      <c r="HK334" s="28"/>
      <c r="HL334" s="28"/>
      <c r="HM334" s="28"/>
      <c r="HN334" s="28"/>
      <c r="HO334" s="28"/>
      <c r="HP334" s="28"/>
      <c r="HQ334" s="28"/>
      <c r="HR334" s="28"/>
      <c r="HS334" s="28"/>
      <c r="HT334" s="28"/>
      <c r="HU334" s="28"/>
      <c r="HV334" s="28"/>
      <c r="HW334" s="28"/>
      <c r="HX334" s="28"/>
      <c r="HY334" s="28"/>
      <c r="HZ334" s="28"/>
      <c r="IA334" s="28"/>
      <c r="IB334" s="28"/>
      <c r="IC334" s="28"/>
      <c r="ID334" s="28"/>
      <c r="IE334" s="28"/>
      <c r="IF334" s="28"/>
      <c r="IG334" s="28"/>
      <c r="IH334" s="28"/>
      <c r="II334" s="28"/>
      <c r="IJ334" s="28"/>
      <c r="IK334" s="28"/>
      <c r="IL334" s="28"/>
      <c r="IM334" s="28"/>
      <c r="IN334" s="28"/>
    </row>
    <row r="335" spans="9:248" x14ac:dyDescent="0.35">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28"/>
      <c r="IF335" s="28"/>
      <c r="IG335" s="28"/>
      <c r="IH335" s="28"/>
      <c r="II335" s="28"/>
      <c r="IJ335" s="28"/>
      <c r="IK335" s="28"/>
      <c r="IL335" s="28"/>
      <c r="IM335" s="28"/>
      <c r="IN335" s="28"/>
    </row>
    <row r="336" spans="9:248" x14ac:dyDescent="0.35">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28"/>
      <c r="GC336" s="28"/>
      <c r="GD336" s="28"/>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c r="HD336" s="28"/>
      <c r="HE336" s="28"/>
      <c r="HF336" s="28"/>
      <c r="HG336" s="28"/>
      <c r="HH336" s="28"/>
      <c r="HI336" s="28"/>
      <c r="HJ336" s="28"/>
      <c r="HK336" s="28"/>
      <c r="HL336" s="28"/>
      <c r="HM336" s="28"/>
      <c r="HN336" s="28"/>
      <c r="HO336" s="28"/>
      <c r="HP336" s="28"/>
      <c r="HQ336" s="28"/>
      <c r="HR336" s="28"/>
      <c r="HS336" s="28"/>
      <c r="HT336" s="28"/>
      <c r="HU336" s="28"/>
      <c r="HV336" s="28"/>
      <c r="HW336" s="28"/>
      <c r="HX336" s="28"/>
      <c r="HY336" s="28"/>
      <c r="HZ336" s="28"/>
      <c r="IA336" s="28"/>
      <c r="IB336" s="28"/>
      <c r="IC336" s="28"/>
      <c r="ID336" s="28"/>
      <c r="IE336" s="28"/>
      <c r="IF336" s="28"/>
      <c r="IG336" s="28"/>
      <c r="IH336" s="28"/>
      <c r="II336" s="28"/>
      <c r="IJ336" s="28"/>
      <c r="IK336" s="28"/>
      <c r="IL336" s="28"/>
      <c r="IM336" s="28"/>
      <c r="IN336" s="28"/>
    </row>
    <row r="337" spans="9:248" x14ac:dyDescent="0.35">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28"/>
      <c r="GC337" s="28"/>
      <c r="GD337" s="28"/>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28"/>
      <c r="IF337" s="28"/>
      <c r="IG337" s="28"/>
      <c r="IH337" s="28"/>
      <c r="II337" s="28"/>
      <c r="IJ337" s="28"/>
      <c r="IK337" s="28"/>
      <c r="IL337" s="28"/>
      <c r="IM337" s="28"/>
      <c r="IN337" s="28"/>
    </row>
    <row r="338" spans="9:248" x14ac:dyDescent="0.35">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c r="DX338" s="28"/>
      <c r="DY338" s="28"/>
      <c r="DZ338" s="28"/>
      <c r="EA338" s="28"/>
      <c r="EB338" s="28"/>
      <c r="EC338" s="28"/>
      <c r="ED338" s="28"/>
      <c r="EE338" s="28"/>
      <c r="EF338" s="28"/>
      <c r="EG338" s="28"/>
      <c r="EH338" s="28"/>
      <c r="EI338" s="28"/>
      <c r="EJ338" s="28"/>
      <c r="EK338" s="28"/>
      <c r="EL338" s="28"/>
      <c r="EM338" s="28"/>
      <c r="EN338" s="28"/>
      <c r="EO338" s="28"/>
      <c r="EP338" s="28"/>
      <c r="EQ338" s="28"/>
      <c r="ER338" s="28"/>
      <c r="ES338" s="28"/>
      <c r="ET338" s="28"/>
      <c r="EU338" s="28"/>
      <c r="EV338" s="28"/>
      <c r="EW338" s="28"/>
      <c r="EX338" s="28"/>
      <c r="EY338" s="28"/>
      <c r="EZ338" s="28"/>
      <c r="FA338" s="28"/>
      <c r="FB338" s="28"/>
      <c r="FC338" s="28"/>
      <c r="FD338" s="28"/>
      <c r="FE338" s="28"/>
      <c r="FF338" s="28"/>
      <c r="FG338" s="28"/>
      <c r="FH338" s="28"/>
      <c r="FI338" s="28"/>
      <c r="FJ338" s="28"/>
      <c r="FK338" s="28"/>
      <c r="FL338" s="28"/>
      <c r="FM338" s="28"/>
      <c r="FN338" s="28"/>
      <c r="FO338" s="28"/>
      <c r="FP338" s="28"/>
      <c r="FQ338" s="28"/>
      <c r="FR338" s="28"/>
      <c r="FS338" s="28"/>
      <c r="FT338" s="28"/>
      <c r="FU338" s="28"/>
      <c r="FV338" s="28"/>
      <c r="FW338" s="28"/>
      <c r="FX338" s="28"/>
      <c r="FY338" s="28"/>
      <c r="FZ338" s="28"/>
      <c r="GA338" s="28"/>
      <c r="GB338" s="28"/>
      <c r="GC338" s="28"/>
      <c r="GD338" s="28"/>
      <c r="GE338" s="28"/>
      <c r="GF338" s="28"/>
      <c r="GG338" s="28"/>
      <c r="GH338" s="28"/>
      <c r="GI338" s="28"/>
      <c r="GJ338" s="28"/>
      <c r="GK338" s="28"/>
      <c r="GL338" s="28"/>
      <c r="GM338" s="28"/>
      <c r="GN338" s="28"/>
      <c r="GO338" s="28"/>
      <c r="GP338" s="28"/>
      <c r="GQ338" s="28"/>
      <c r="GR338" s="28"/>
      <c r="GS338" s="28"/>
      <c r="GT338" s="28"/>
      <c r="GU338" s="28"/>
      <c r="GV338" s="28"/>
      <c r="GW338" s="28"/>
      <c r="GX338" s="28"/>
      <c r="GY338" s="28"/>
      <c r="GZ338" s="28"/>
      <c r="HA338" s="28"/>
      <c r="HB338" s="28"/>
      <c r="HC338" s="28"/>
      <c r="HD338" s="28"/>
      <c r="HE338" s="28"/>
      <c r="HF338" s="28"/>
      <c r="HG338" s="28"/>
      <c r="HH338" s="28"/>
      <c r="HI338" s="28"/>
      <c r="HJ338" s="28"/>
      <c r="HK338" s="28"/>
      <c r="HL338" s="28"/>
      <c r="HM338" s="28"/>
      <c r="HN338" s="28"/>
      <c r="HO338" s="28"/>
      <c r="HP338" s="28"/>
      <c r="HQ338" s="28"/>
      <c r="HR338" s="28"/>
      <c r="HS338" s="28"/>
      <c r="HT338" s="28"/>
      <c r="HU338" s="28"/>
      <c r="HV338" s="28"/>
      <c r="HW338" s="28"/>
      <c r="HX338" s="28"/>
      <c r="HY338" s="28"/>
      <c r="HZ338" s="28"/>
      <c r="IA338" s="28"/>
      <c r="IB338" s="28"/>
      <c r="IC338" s="28"/>
      <c r="ID338" s="28"/>
      <c r="IE338" s="28"/>
      <c r="IF338" s="28"/>
      <c r="IG338" s="28"/>
      <c r="IH338" s="28"/>
      <c r="II338" s="28"/>
      <c r="IJ338" s="28"/>
      <c r="IK338" s="28"/>
      <c r="IL338" s="28"/>
      <c r="IM338" s="28"/>
      <c r="IN338" s="28"/>
    </row>
    <row r="339" spans="9:248" x14ac:dyDescent="0.35">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28"/>
      <c r="GC339" s="28"/>
      <c r="GD339" s="28"/>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28"/>
      <c r="IF339" s="28"/>
      <c r="IG339" s="28"/>
      <c r="IH339" s="28"/>
      <c r="II339" s="28"/>
      <c r="IJ339" s="28"/>
      <c r="IK339" s="28"/>
      <c r="IL339" s="28"/>
      <c r="IM339" s="28"/>
      <c r="IN339" s="28"/>
    </row>
    <row r="340" spans="9:248" x14ac:dyDescent="0.35">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28"/>
      <c r="EE340" s="28"/>
      <c r="EF340" s="28"/>
      <c r="EG340" s="28"/>
      <c r="EH340" s="28"/>
      <c r="EI340" s="28"/>
      <c r="EJ340" s="28"/>
      <c r="EK340" s="28"/>
      <c r="EL340" s="28"/>
      <c r="EM340" s="28"/>
      <c r="EN340" s="28"/>
      <c r="EO340" s="28"/>
      <c r="EP340" s="28"/>
      <c r="EQ340" s="28"/>
      <c r="ER340" s="28"/>
      <c r="ES340" s="28"/>
      <c r="ET340" s="28"/>
      <c r="EU340" s="28"/>
      <c r="EV340" s="28"/>
      <c r="EW340" s="28"/>
      <c r="EX340" s="28"/>
      <c r="EY340" s="28"/>
      <c r="EZ340" s="28"/>
      <c r="FA340" s="28"/>
      <c r="FB340" s="28"/>
      <c r="FC340" s="28"/>
      <c r="FD340" s="28"/>
      <c r="FE340" s="28"/>
      <c r="FF340" s="28"/>
      <c r="FG340" s="28"/>
      <c r="FH340" s="28"/>
      <c r="FI340" s="28"/>
      <c r="FJ340" s="28"/>
      <c r="FK340" s="28"/>
      <c r="FL340" s="28"/>
      <c r="FM340" s="28"/>
      <c r="FN340" s="28"/>
      <c r="FO340" s="28"/>
      <c r="FP340" s="28"/>
      <c r="FQ340" s="28"/>
      <c r="FR340" s="28"/>
      <c r="FS340" s="28"/>
      <c r="FT340" s="28"/>
      <c r="FU340" s="28"/>
      <c r="FV340" s="28"/>
      <c r="FW340" s="28"/>
      <c r="FX340" s="28"/>
      <c r="FY340" s="28"/>
      <c r="FZ340" s="28"/>
      <c r="GA340" s="28"/>
      <c r="GB340" s="28"/>
      <c r="GC340" s="28"/>
      <c r="GD340" s="28"/>
      <c r="GE340" s="28"/>
      <c r="GF340" s="28"/>
      <c r="GG340" s="28"/>
      <c r="GH340" s="28"/>
      <c r="GI340" s="28"/>
      <c r="GJ340" s="28"/>
      <c r="GK340" s="28"/>
      <c r="GL340" s="28"/>
      <c r="GM340" s="28"/>
      <c r="GN340" s="28"/>
      <c r="GO340" s="28"/>
      <c r="GP340" s="28"/>
      <c r="GQ340" s="28"/>
      <c r="GR340" s="28"/>
      <c r="GS340" s="28"/>
      <c r="GT340" s="28"/>
      <c r="GU340" s="28"/>
      <c r="GV340" s="28"/>
      <c r="GW340" s="28"/>
      <c r="GX340" s="28"/>
      <c r="GY340" s="28"/>
      <c r="GZ340" s="28"/>
      <c r="HA340" s="28"/>
      <c r="HB340" s="28"/>
      <c r="HC340" s="28"/>
      <c r="HD340" s="28"/>
      <c r="HE340" s="28"/>
      <c r="HF340" s="28"/>
      <c r="HG340" s="28"/>
      <c r="HH340" s="28"/>
      <c r="HI340" s="28"/>
      <c r="HJ340" s="28"/>
      <c r="HK340" s="28"/>
      <c r="HL340" s="28"/>
      <c r="HM340" s="28"/>
      <c r="HN340" s="28"/>
      <c r="HO340" s="28"/>
      <c r="HP340" s="28"/>
      <c r="HQ340" s="28"/>
      <c r="HR340" s="28"/>
      <c r="HS340" s="28"/>
      <c r="HT340" s="28"/>
      <c r="HU340" s="28"/>
      <c r="HV340" s="28"/>
      <c r="HW340" s="28"/>
      <c r="HX340" s="28"/>
      <c r="HY340" s="28"/>
      <c r="HZ340" s="28"/>
      <c r="IA340" s="28"/>
      <c r="IB340" s="28"/>
      <c r="IC340" s="28"/>
      <c r="ID340" s="28"/>
      <c r="IE340" s="28"/>
      <c r="IF340" s="28"/>
      <c r="IG340" s="28"/>
      <c r="IH340" s="28"/>
      <c r="II340" s="28"/>
      <c r="IJ340" s="28"/>
      <c r="IK340" s="28"/>
      <c r="IL340" s="28"/>
      <c r="IM340" s="28"/>
      <c r="IN340" s="28"/>
    </row>
    <row r="341" spans="9:248" x14ac:dyDescent="0.35">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28"/>
      <c r="GC341" s="28"/>
      <c r="GD341" s="28"/>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28"/>
      <c r="IF341" s="28"/>
      <c r="IG341" s="28"/>
      <c r="IH341" s="28"/>
      <c r="II341" s="28"/>
      <c r="IJ341" s="28"/>
      <c r="IK341" s="28"/>
      <c r="IL341" s="28"/>
      <c r="IM341" s="28"/>
      <c r="IN341" s="28"/>
    </row>
    <row r="342" spans="9:248" x14ac:dyDescent="0.35">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c r="DX342" s="28"/>
      <c r="DY342" s="28"/>
      <c r="DZ342" s="28"/>
      <c r="EA342" s="28"/>
      <c r="EB342" s="28"/>
      <c r="EC342" s="28"/>
      <c r="ED342" s="28"/>
      <c r="EE342" s="28"/>
      <c r="EF342" s="28"/>
      <c r="EG342" s="28"/>
      <c r="EH342" s="28"/>
      <c r="EI342" s="28"/>
      <c r="EJ342" s="28"/>
      <c r="EK342" s="28"/>
      <c r="EL342" s="28"/>
      <c r="EM342" s="28"/>
      <c r="EN342" s="28"/>
      <c r="EO342" s="28"/>
      <c r="EP342" s="28"/>
      <c r="EQ342" s="28"/>
      <c r="ER342" s="28"/>
      <c r="ES342" s="28"/>
      <c r="ET342" s="28"/>
      <c r="EU342" s="28"/>
      <c r="EV342" s="28"/>
      <c r="EW342" s="28"/>
      <c r="EX342" s="28"/>
      <c r="EY342" s="28"/>
      <c r="EZ342" s="28"/>
      <c r="FA342" s="28"/>
      <c r="FB342" s="28"/>
      <c r="FC342" s="28"/>
      <c r="FD342" s="28"/>
      <c r="FE342" s="28"/>
      <c r="FF342" s="28"/>
      <c r="FG342" s="28"/>
      <c r="FH342" s="28"/>
      <c r="FI342" s="28"/>
      <c r="FJ342" s="28"/>
      <c r="FK342" s="28"/>
      <c r="FL342" s="28"/>
      <c r="FM342" s="28"/>
      <c r="FN342" s="28"/>
      <c r="FO342" s="28"/>
      <c r="FP342" s="28"/>
      <c r="FQ342" s="28"/>
      <c r="FR342" s="28"/>
      <c r="FS342" s="28"/>
      <c r="FT342" s="28"/>
      <c r="FU342" s="28"/>
      <c r="FV342" s="28"/>
      <c r="FW342" s="28"/>
      <c r="FX342" s="28"/>
      <c r="FY342" s="28"/>
      <c r="FZ342" s="28"/>
      <c r="GA342" s="28"/>
      <c r="GB342" s="28"/>
      <c r="GC342" s="28"/>
      <c r="GD342" s="28"/>
      <c r="GE342" s="28"/>
      <c r="GF342" s="28"/>
      <c r="GG342" s="28"/>
      <c r="GH342" s="28"/>
      <c r="GI342" s="28"/>
      <c r="GJ342" s="28"/>
      <c r="GK342" s="28"/>
      <c r="GL342" s="28"/>
      <c r="GM342" s="28"/>
      <c r="GN342" s="28"/>
      <c r="GO342" s="28"/>
      <c r="GP342" s="28"/>
      <c r="GQ342" s="28"/>
      <c r="GR342" s="28"/>
      <c r="GS342" s="28"/>
      <c r="GT342" s="28"/>
      <c r="GU342" s="28"/>
      <c r="GV342" s="28"/>
      <c r="GW342" s="28"/>
      <c r="GX342" s="28"/>
      <c r="GY342" s="28"/>
      <c r="GZ342" s="28"/>
      <c r="HA342" s="28"/>
      <c r="HB342" s="28"/>
      <c r="HC342" s="28"/>
      <c r="HD342" s="28"/>
      <c r="HE342" s="28"/>
      <c r="HF342" s="28"/>
      <c r="HG342" s="28"/>
      <c r="HH342" s="28"/>
      <c r="HI342" s="28"/>
      <c r="HJ342" s="28"/>
      <c r="HK342" s="28"/>
      <c r="HL342" s="28"/>
      <c r="HM342" s="28"/>
      <c r="HN342" s="28"/>
      <c r="HO342" s="28"/>
      <c r="HP342" s="28"/>
      <c r="HQ342" s="28"/>
      <c r="HR342" s="28"/>
      <c r="HS342" s="28"/>
      <c r="HT342" s="28"/>
      <c r="HU342" s="28"/>
      <c r="HV342" s="28"/>
      <c r="HW342" s="28"/>
      <c r="HX342" s="28"/>
      <c r="HY342" s="28"/>
      <c r="HZ342" s="28"/>
      <c r="IA342" s="28"/>
      <c r="IB342" s="28"/>
      <c r="IC342" s="28"/>
      <c r="ID342" s="28"/>
      <c r="IE342" s="28"/>
      <c r="IF342" s="28"/>
      <c r="IG342" s="28"/>
      <c r="IH342" s="28"/>
      <c r="II342" s="28"/>
      <c r="IJ342" s="28"/>
      <c r="IK342" s="28"/>
      <c r="IL342" s="28"/>
      <c r="IM342" s="28"/>
      <c r="IN342" s="28"/>
    </row>
    <row r="343" spans="9:248" x14ac:dyDescent="0.35">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28"/>
      <c r="GC343" s="28"/>
      <c r="GD343" s="28"/>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c r="HG343" s="28"/>
      <c r="HH343" s="28"/>
      <c r="HI343" s="28"/>
      <c r="HJ343" s="28"/>
      <c r="HK343" s="28"/>
      <c r="HL343" s="28"/>
      <c r="HM343" s="28"/>
      <c r="HN343" s="28"/>
      <c r="HO343" s="28"/>
      <c r="HP343" s="28"/>
      <c r="HQ343" s="28"/>
      <c r="HR343" s="28"/>
      <c r="HS343" s="28"/>
      <c r="HT343" s="28"/>
      <c r="HU343" s="28"/>
      <c r="HV343" s="28"/>
      <c r="HW343" s="28"/>
      <c r="HX343" s="28"/>
      <c r="HY343" s="28"/>
      <c r="HZ343" s="28"/>
      <c r="IA343" s="28"/>
      <c r="IB343" s="28"/>
      <c r="IC343" s="28"/>
      <c r="ID343" s="28"/>
      <c r="IE343" s="28"/>
      <c r="IF343" s="28"/>
      <c r="IG343" s="28"/>
      <c r="IH343" s="28"/>
      <c r="II343" s="28"/>
      <c r="IJ343" s="28"/>
      <c r="IK343" s="28"/>
      <c r="IL343" s="28"/>
      <c r="IM343" s="28"/>
      <c r="IN343" s="28"/>
    </row>
    <row r="344" spans="9:248" x14ac:dyDescent="0.35">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28"/>
      <c r="GC344" s="28"/>
      <c r="GD344" s="28"/>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c r="HG344" s="28"/>
      <c r="HH344" s="28"/>
      <c r="HI344" s="28"/>
      <c r="HJ344" s="28"/>
      <c r="HK344" s="28"/>
      <c r="HL344" s="28"/>
      <c r="HM344" s="28"/>
      <c r="HN344" s="28"/>
      <c r="HO344" s="28"/>
      <c r="HP344" s="28"/>
      <c r="HQ344" s="28"/>
      <c r="HR344" s="28"/>
      <c r="HS344" s="28"/>
      <c r="HT344" s="28"/>
      <c r="HU344" s="28"/>
      <c r="HV344" s="28"/>
      <c r="HW344" s="28"/>
      <c r="HX344" s="28"/>
      <c r="HY344" s="28"/>
      <c r="HZ344" s="28"/>
      <c r="IA344" s="28"/>
      <c r="IB344" s="28"/>
      <c r="IC344" s="28"/>
      <c r="ID344" s="28"/>
      <c r="IE344" s="28"/>
      <c r="IF344" s="28"/>
      <c r="IG344" s="28"/>
      <c r="IH344" s="28"/>
      <c r="II344" s="28"/>
      <c r="IJ344" s="28"/>
      <c r="IK344" s="28"/>
      <c r="IL344" s="28"/>
      <c r="IM344" s="28"/>
      <c r="IN344" s="28"/>
    </row>
    <row r="345" spans="9:248" x14ac:dyDescent="0.35">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28"/>
      <c r="IF345" s="28"/>
      <c r="IG345" s="28"/>
      <c r="IH345" s="28"/>
      <c r="II345" s="28"/>
      <c r="IJ345" s="28"/>
      <c r="IK345" s="28"/>
      <c r="IL345" s="28"/>
      <c r="IM345" s="28"/>
      <c r="IN345" s="28"/>
    </row>
    <row r="346" spans="9:248" x14ac:dyDescent="0.35">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28"/>
      <c r="GC346" s="28"/>
      <c r="GD346" s="28"/>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c r="HG346" s="28"/>
      <c r="HH346" s="28"/>
      <c r="HI346" s="28"/>
      <c r="HJ346" s="28"/>
      <c r="HK346" s="28"/>
      <c r="HL346" s="28"/>
      <c r="HM346" s="28"/>
      <c r="HN346" s="28"/>
      <c r="HO346" s="28"/>
      <c r="HP346" s="28"/>
      <c r="HQ346" s="28"/>
      <c r="HR346" s="28"/>
      <c r="HS346" s="28"/>
      <c r="HT346" s="28"/>
      <c r="HU346" s="28"/>
      <c r="HV346" s="28"/>
      <c r="HW346" s="28"/>
      <c r="HX346" s="28"/>
      <c r="HY346" s="28"/>
      <c r="HZ346" s="28"/>
      <c r="IA346" s="28"/>
      <c r="IB346" s="28"/>
      <c r="IC346" s="28"/>
      <c r="ID346" s="28"/>
      <c r="IE346" s="28"/>
      <c r="IF346" s="28"/>
      <c r="IG346" s="28"/>
      <c r="IH346" s="28"/>
      <c r="II346" s="28"/>
      <c r="IJ346" s="28"/>
      <c r="IK346" s="28"/>
      <c r="IL346" s="28"/>
      <c r="IM346" s="28"/>
      <c r="IN346" s="28"/>
    </row>
    <row r="347" spans="9:248" x14ac:dyDescent="0.35">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28"/>
      <c r="IF347" s="28"/>
      <c r="IG347" s="28"/>
      <c r="IH347" s="28"/>
      <c r="II347" s="28"/>
      <c r="IJ347" s="28"/>
      <c r="IK347" s="28"/>
      <c r="IL347" s="28"/>
      <c r="IM347" s="28"/>
      <c r="IN347" s="28"/>
    </row>
    <row r="348" spans="9:248" x14ac:dyDescent="0.35">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8"/>
      <c r="ER348" s="28"/>
      <c r="ES348" s="28"/>
      <c r="ET348" s="28"/>
      <c r="EU348" s="28"/>
      <c r="EV348" s="28"/>
      <c r="EW348" s="28"/>
      <c r="EX348" s="28"/>
      <c r="EY348" s="28"/>
      <c r="EZ348" s="28"/>
      <c r="FA348" s="28"/>
      <c r="FB348" s="28"/>
      <c r="FC348" s="28"/>
      <c r="FD348" s="28"/>
      <c r="FE348" s="28"/>
      <c r="FF348" s="28"/>
      <c r="FG348" s="28"/>
      <c r="FH348" s="28"/>
      <c r="FI348" s="28"/>
      <c r="FJ348" s="28"/>
      <c r="FK348" s="28"/>
      <c r="FL348" s="28"/>
      <c r="FM348" s="28"/>
      <c r="FN348" s="28"/>
      <c r="FO348" s="28"/>
      <c r="FP348" s="28"/>
      <c r="FQ348" s="28"/>
      <c r="FR348" s="28"/>
      <c r="FS348" s="28"/>
      <c r="FT348" s="28"/>
      <c r="FU348" s="28"/>
      <c r="FV348" s="28"/>
      <c r="FW348" s="28"/>
      <c r="FX348" s="28"/>
      <c r="FY348" s="28"/>
      <c r="FZ348" s="28"/>
      <c r="GA348" s="28"/>
      <c r="GB348" s="28"/>
      <c r="GC348" s="28"/>
      <c r="GD348" s="28"/>
      <c r="GE348" s="28"/>
      <c r="GF348" s="28"/>
      <c r="GG348" s="28"/>
      <c r="GH348" s="28"/>
      <c r="GI348" s="28"/>
      <c r="GJ348" s="28"/>
      <c r="GK348" s="28"/>
      <c r="GL348" s="28"/>
      <c r="GM348" s="28"/>
      <c r="GN348" s="28"/>
      <c r="GO348" s="28"/>
      <c r="GP348" s="28"/>
      <c r="GQ348" s="28"/>
      <c r="GR348" s="28"/>
      <c r="GS348" s="28"/>
      <c r="GT348" s="28"/>
      <c r="GU348" s="28"/>
      <c r="GV348" s="28"/>
      <c r="GW348" s="28"/>
      <c r="GX348" s="28"/>
      <c r="GY348" s="28"/>
      <c r="GZ348" s="28"/>
      <c r="HA348" s="28"/>
      <c r="HB348" s="28"/>
      <c r="HC348" s="28"/>
      <c r="HD348" s="28"/>
      <c r="HE348" s="28"/>
      <c r="HF348" s="28"/>
      <c r="HG348" s="28"/>
      <c r="HH348" s="28"/>
      <c r="HI348" s="28"/>
      <c r="HJ348" s="28"/>
      <c r="HK348" s="28"/>
      <c r="HL348" s="28"/>
      <c r="HM348" s="28"/>
      <c r="HN348" s="28"/>
      <c r="HO348" s="28"/>
      <c r="HP348" s="28"/>
      <c r="HQ348" s="28"/>
      <c r="HR348" s="28"/>
      <c r="HS348" s="28"/>
      <c r="HT348" s="28"/>
      <c r="HU348" s="28"/>
      <c r="HV348" s="28"/>
      <c r="HW348" s="28"/>
      <c r="HX348" s="28"/>
      <c r="HY348" s="28"/>
      <c r="HZ348" s="28"/>
      <c r="IA348" s="28"/>
      <c r="IB348" s="28"/>
      <c r="IC348" s="28"/>
      <c r="ID348" s="28"/>
      <c r="IE348" s="28"/>
      <c r="IF348" s="28"/>
      <c r="IG348" s="28"/>
      <c r="IH348" s="28"/>
      <c r="II348" s="28"/>
      <c r="IJ348" s="28"/>
      <c r="IK348" s="28"/>
      <c r="IL348" s="28"/>
      <c r="IM348" s="28"/>
      <c r="IN348" s="28"/>
    </row>
    <row r="349" spans="9:248" x14ac:dyDescent="0.35">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c r="DX349" s="28"/>
      <c r="DY349" s="28"/>
      <c r="DZ349" s="28"/>
      <c r="EA349" s="28"/>
      <c r="EB349" s="28"/>
      <c r="EC349" s="28"/>
      <c r="ED349" s="28"/>
      <c r="EE349" s="28"/>
      <c r="EF349" s="28"/>
      <c r="EG349" s="28"/>
      <c r="EH349" s="28"/>
      <c r="EI349" s="28"/>
      <c r="EJ349" s="28"/>
      <c r="EK349" s="28"/>
      <c r="EL349" s="28"/>
      <c r="EM349" s="28"/>
      <c r="EN349" s="28"/>
      <c r="EO349" s="28"/>
      <c r="EP349" s="28"/>
      <c r="EQ349" s="28"/>
      <c r="ER349" s="28"/>
      <c r="ES349" s="28"/>
      <c r="ET349" s="28"/>
      <c r="EU349" s="28"/>
      <c r="EV349" s="28"/>
      <c r="EW349" s="28"/>
      <c r="EX349" s="28"/>
      <c r="EY349" s="28"/>
      <c r="EZ349" s="28"/>
      <c r="FA349" s="28"/>
      <c r="FB349" s="28"/>
      <c r="FC349" s="28"/>
      <c r="FD349" s="28"/>
      <c r="FE349" s="28"/>
      <c r="FF349" s="28"/>
      <c r="FG349" s="28"/>
      <c r="FH349" s="28"/>
      <c r="FI349" s="28"/>
      <c r="FJ349" s="28"/>
      <c r="FK349" s="28"/>
      <c r="FL349" s="28"/>
      <c r="FM349" s="28"/>
      <c r="FN349" s="28"/>
      <c r="FO349" s="28"/>
      <c r="FP349" s="28"/>
      <c r="FQ349" s="28"/>
      <c r="FR349" s="28"/>
      <c r="FS349" s="28"/>
      <c r="FT349" s="28"/>
      <c r="FU349" s="28"/>
      <c r="FV349" s="28"/>
      <c r="FW349" s="28"/>
      <c r="FX349" s="28"/>
      <c r="FY349" s="28"/>
      <c r="FZ349" s="28"/>
      <c r="GA349" s="28"/>
      <c r="GB349" s="28"/>
      <c r="GC349" s="28"/>
      <c r="GD349" s="28"/>
      <c r="GE349" s="28"/>
      <c r="GF349" s="28"/>
      <c r="GG349" s="28"/>
      <c r="GH349" s="28"/>
      <c r="GI349" s="28"/>
      <c r="GJ349" s="28"/>
      <c r="GK349" s="28"/>
      <c r="GL349" s="28"/>
      <c r="GM349" s="28"/>
      <c r="GN349" s="28"/>
      <c r="GO349" s="28"/>
      <c r="GP349" s="28"/>
      <c r="GQ349" s="28"/>
      <c r="GR349" s="28"/>
      <c r="GS349" s="28"/>
      <c r="GT349" s="28"/>
      <c r="GU349" s="28"/>
      <c r="GV349" s="28"/>
      <c r="GW349" s="28"/>
      <c r="GX349" s="28"/>
      <c r="GY349" s="28"/>
      <c r="GZ349" s="28"/>
      <c r="HA349" s="28"/>
      <c r="HB349" s="28"/>
      <c r="HC349" s="28"/>
      <c r="HD349" s="28"/>
      <c r="HE349" s="28"/>
      <c r="HF349" s="28"/>
      <c r="HG349" s="28"/>
      <c r="HH349" s="28"/>
      <c r="HI349" s="28"/>
      <c r="HJ349" s="28"/>
      <c r="HK349" s="28"/>
      <c r="HL349" s="28"/>
      <c r="HM349" s="28"/>
      <c r="HN349" s="28"/>
      <c r="HO349" s="28"/>
      <c r="HP349" s="28"/>
      <c r="HQ349" s="28"/>
      <c r="HR349" s="28"/>
      <c r="HS349" s="28"/>
      <c r="HT349" s="28"/>
      <c r="HU349" s="28"/>
      <c r="HV349" s="28"/>
      <c r="HW349" s="28"/>
      <c r="HX349" s="28"/>
      <c r="HY349" s="28"/>
      <c r="HZ349" s="28"/>
      <c r="IA349" s="28"/>
      <c r="IB349" s="28"/>
      <c r="IC349" s="28"/>
      <c r="ID349" s="28"/>
      <c r="IE349" s="28"/>
      <c r="IF349" s="28"/>
      <c r="IG349" s="28"/>
      <c r="IH349" s="28"/>
      <c r="II349" s="28"/>
      <c r="IJ349" s="28"/>
      <c r="IK349" s="28"/>
      <c r="IL349" s="28"/>
      <c r="IM349" s="28"/>
      <c r="IN349" s="28"/>
    </row>
    <row r="350" spans="9:248" x14ac:dyDescent="0.35">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28"/>
      <c r="GC350" s="28"/>
      <c r="GD350" s="28"/>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28"/>
      <c r="IF350" s="28"/>
      <c r="IG350" s="28"/>
      <c r="IH350" s="28"/>
      <c r="II350" s="28"/>
      <c r="IJ350" s="28"/>
      <c r="IK350" s="28"/>
      <c r="IL350" s="28"/>
      <c r="IM350" s="28"/>
      <c r="IN350" s="28"/>
    </row>
    <row r="351" spans="9:248" x14ac:dyDescent="0.35">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c r="DX351" s="28"/>
      <c r="DY351" s="28"/>
      <c r="DZ351" s="28"/>
      <c r="EA351" s="28"/>
      <c r="EB351" s="28"/>
      <c r="EC351" s="28"/>
      <c r="ED351" s="28"/>
      <c r="EE351" s="28"/>
      <c r="EF351" s="28"/>
      <c r="EG351" s="28"/>
      <c r="EH351" s="28"/>
      <c r="EI351" s="28"/>
      <c r="EJ351" s="28"/>
      <c r="EK351" s="28"/>
      <c r="EL351" s="28"/>
      <c r="EM351" s="28"/>
      <c r="EN351" s="28"/>
      <c r="EO351" s="28"/>
      <c r="EP351" s="28"/>
      <c r="EQ351" s="28"/>
      <c r="ER351" s="28"/>
      <c r="ES351" s="28"/>
      <c r="ET351" s="28"/>
      <c r="EU351" s="28"/>
      <c r="EV351" s="28"/>
      <c r="EW351" s="28"/>
      <c r="EX351" s="28"/>
      <c r="EY351" s="28"/>
      <c r="EZ351" s="28"/>
      <c r="FA351" s="28"/>
      <c r="FB351" s="28"/>
      <c r="FC351" s="28"/>
      <c r="FD351" s="28"/>
      <c r="FE351" s="28"/>
      <c r="FF351" s="28"/>
      <c r="FG351" s="28"/>
      <c r="FH351" s="28"/>
      <c r="FI351" s="28"/>
      <c r="FJ351" s="28"/>
      <c r="FK351" s="28"/>
      <c r="FL351" s="28"/>
      <c r="FM351" s="28"/>
      <c r="FN351" s="28"/>
      <c r="FO351" s="28"/>
      <c r="FP351" s="28"/>
      <c r="FQ351" s="28"/>
      <c r="FR351" s="28"/>
      <c r="FS351" s="28"/>
      <c r="FT351" s="28"/>
      <c r="FU351" s="28"/>
      <c r="FV351" s="28"/>
      <c r="FW351" s="28"/>
      <c r="FX351" s="28"/>
      <c r="FY351" s="28"/>
      <c r="FZ351" s="28"/>
      <c r="GA351" s="28"/>
      <c r="GB351" s="28"/>
      <c r="GC351" s="28"/>
      <c r="GD351" s="28"/>
      <c r="GE351" s="28"/>
      <c r="GF351" s="28"/>
      <c r="GG351" s="28"/>
      <c r="GH351" s="28"/>
      <c r="GI351" s="28"/>
      <c r="GJ351" s="28"/>
      <c r="GK351" s="28"/>
      <c r="GL351" s="28"/>
      <c r="GM351" s="28"/>
      <c r="GN351" s="28"/>
      <c r="GO351" s="28"/>
      <c r="GP351" s="28"/>
      <c r="GQ351" s="28"/>
      <c r="GR351" s="28"/>
      <c r="GS351" s="28"/>
      <c r="GT351" s="28"/>
      <c r="GU351" s="28"/>
      <c r="GV351" s="28"/>
      <c r="GW351" s="28"/>
      <c r="GX351" s="28"/>
      <c r="GY351" s="28"/>
      <c r="GZ351" s="28"/>
      <c r="HA351" s="28"/>
      <c r="HB351" s="28"/>
      <c r="HC351" s="28"/>
      <c r="HD351" s="28"/>
      <c r="HE351" s="28"/>
      <c r="HF351" s="28"/>
      <c r="HG351" s="28"/>
      <c r="HH351" s="28"/>
      <c r="HI351" s="28"/>
      <c r="HJ351" s="28"/>
      <c r="HK351" s="28"/>
      <c r="HL351" s="28"/>
      <c r="HM351" s="28"/>
      <c r="HN351" s="28"/>
      <c r="HO351" s="28"/>
      <c r="HP351" s="28"/>
      <c r="HQ351" s="28"/>
      <c r="HR351" s="28"/>
      <c r="HS351" s="28"/>
      <c r="HT351" s="28"/>
      <c r="HU351" s="28"/>
      <c r="HV351" s="28"/>
      <c r="HW351" s="28"/>
      <c r="HX351" s="28"/>
      <c r="HY351" s="28"/>
      <c r="HZ351" s="28"/>
      <c r="IA351" s="28"/>
      <c r="IB351" s="28"/>
      <c r="IC351" s="28"/>
      <c r="ID351" s="28"/>
      <c r="IE351" s="28"/>
      <c r="IF351" s="28"/>
      <c r="IG351" s="28"/>
      <c r="IH351" s="28"/>
      <c r="II351" s="28"/>
      <c r="IJ351" s="28"/>
      <c r="IK351" s="28"/>
      <c r="IL351" s="28"/>
      <c r="IM351" s="28"/>
      <c r="IN351" s="28"/>
    </row>
    <row r="352" spans="9:248" x14ac:dyDescent="0.35">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c r="EV352" s="28"/>
      <c r="EW352" s="28"/>
      <c r="EX352" s="28"/>
      <c r="EY352" s="28"/>
      <c r="EZ352" s="28"/>
      <c r="FA352" s="28"/>
      <c r="FB352" s="28"/>
      <c r="FC352" s="28"/>
      <c r="FD352" s="28"/>
      <c r="FE352" s="28"/>
      <c r="FF352" s="28"/>
      <c r="FG352" s="28"/>
      <c r="FH352" s="28"/>
      <c r="FI352" s="28"/>
      <c r="FJ352" s="28"/>
      <c r="FK352" s="28"/>
      <c r="FL352" s="28"/>
      <c r="FM352" s="28"/>
      <c r="FN352" s="28"/>
      <c r="FO352" s="28"/>
      <c r="FP352" s="28"/>
      <c r="FQ352" s="28"/>
      <c r="FR352" s="28"/>
      <c r="FS352" s="28"/>
      <c r="FT352" s="28"/>
      <c r="FU352" s="28"/>
      <c r="FV352" s="28"/>
      <c r="FW352" s="28"/>
      <c r="FX352" s="28"/>
      <c r="FY352" s="28"/>
      <c r="FZ352" s="28"/>
      <c r="GA352" s="28"/>
      <c r="GB352" s="28"/>
      <c r="GC352" s="28"/>
      <c r="GD352" s="28"/>
      <c r="GE352" s="28"/>
      <c r="GF352" s="28"/>
      <c r="GG352" s="28"/>
      <c r="GH352" s="28"/>
      <c r="GI352" s="28"/>
      <c r="GJ352" s="28"/>
      <c r="GK352" s="28"/>
      <c r="GL352" s="28"/>
      <c r="GM352" s="28"/>
      <c r="GN352" s="28"/>
      <c r="GO352" s="28"/>
      <c r="GP352" s="28"/>
      <c r="GQ352" s="28"/>
      <c r="GR352" s="28"/>
      <c r="GS352" s="28"/>
      <c r="GT352" s="28"/>
      <c r="GU352" s="28"/>
      <c r="GV352" s="28"/>
      <c r="GW352" s="28"/>
      <c r="GX352" s="28"/>
      <c r="GY352" s="28"/>
      <c r="GZ352" s="28"/>
      <c r="HA352" s="28"/>
      <c r="HB352" s="28"/>
      <c r="HC352" s="28"/>
      <c r="HD352" s="28"/>
      <c r="HE352" s="28"/>
      <c r="HF352" s="28"/>
      <c r="HG352" s="28"/>
      <c r="HH352" s="28"/>
      <c r="HI352" s="28"/>
      <c r="HJ352" s="28"/>
      <c r="HK352" s="28"/>
      <c r="HL352" s="28"/>
      <c r="HM352" s="28"/>
      <c r="HN352" s="28"/>
      <c r="HO352" s="28"/>
      <c r="HP352" s="28"/>
      <c r="HQ352" s="28"/>
      <c r="HR352" s="28"/>
      <c r="HS352" s="28"/>
      <c r="HT352" s="28"/>
      <c r="HU352" s="28"/>
      <c r="HV352" s="28"/>
      <c r="HW352" s="28"/>
      <c r="HX352" s="28"/>
      <c r="HY352" s="28"/>
      <c r="HZ352" s="28"/>
      <c r="IA352" s="28"/>
      <c r="IB352" s="28"/>
      <c r="IC352" s="28"/>
      <c r="ID352" s="28"/>
      <c r="IE352" s="28"/>
      <c r="IF352" s="28"/>
      <c r="IG352" s="28"/>
      <c r="IH352" s="28"/>
      <c r="II352" s="28"/>
      <c r="IJ352" s="28"/>
      <c r="IK352" s="28"/>
      <c r="IL352" s="28"/>
      <c r="IM352" s="28"/>
      <c r="IN352" s="28"/>
    </row>
    <row r="353" spans="9:248" x14ac:dyDescent="0.35">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c r="DX353" s="28"/>
      <c r="DY353" s="28"/>
      <c r="DZ353" s="28"/>
      <c r="EA353" s="28"/>
      <c r="EB353" s="28"/>
      <c r="EC353" s="28"/>
      <c r="ED353" s="28"/>
      <c r="EE353" s="28"/>
      <c r="EF353" s="28"/>
      <c r="EG353" s="28"/>
      <c r="EH353" s="28"/>
      <c r="EI353" s="28"/>
      <c r="EJ353" s="28"/>
      <c r="EK353" s="28"/>
      <c r="EL353" s="28"/>
      <c r="EM353" s="28"/>
      <c r="EN353" s="28"/>
      <c r="EO353" s="28"/>
      <c r="EP353" s="28"/>
      <c r="EQ353" s="28"/>
      <c r="ER353" s="28"/>
      <c r="ES353" s="28"/>
      <c r="ET353" s="28"/>
      <c r="EU353" s="28"/>
      <c r="EV353" s="28"/>
      <c r="EW353" s="28"/>
      <c r="EX353" s="28"/>
      <c r="EY353" s="28"/>
      <c r="EZ353" s="28"/>
      <c r="FA353" s="28"/>
      <c r="FB353" s="28"/>
      <c r="FC353" s="28"/>
      <c r="FD353" s="28"/>
      <c r="FE353" s="28"/>
      <c r="FF353" s="28"/>
      <c r="FG353" s="28"/>
      <c r="FH353" s="28"/>
      <c r="FI353" s="28"/>
      <c r="FJ353" s="28"/>
      <c r="FK353" s="28"/>
      <c r="FL353" s="28"/>
      <c r="FM353" s="28"/>
      <c r="FN353" s="28"/>
      <c r="FO353" s="28"/>
      <c r="FP353" s="28"/>
      <c r="FQ353" s="28"/>
      <c r="FR353" s="28"/>
      <c r="FS353" s="28"/>
      <c r="FT353" s="28"/>
      <c r="FU353" s="28"/>
      <c r="FV353" s="28"/>
      <c r="FW353" s="28"/>
      <c r="FX353" s="28"/>
      <c r="FY353" s="28"/>
      <c r="FZ353" s="28"/>
      <c r="GA353" s="28"/>
      <c r="GB353" s="28"/>
      <c r="GC353" s="28"/>
      <c r="GD353" s="28"/>
      <c r="GE353" s="28"/>
      <c r="GF353" s="28"/>
      <c r="GG353" s="28"/>
      <c r="GH353" s="28"/>
      <c r="GI353" s="28"/>
      <c r="GJ353" s="28"/>
      <c r="GK353" s="28"/>
      <c r="GL353" s="28"/>
      <c r="GM353" s="28"/>
      <c r="GN353" s="28"/>
      <c r="GO353" s="28"/>
      <c r="GP353" s="28"/>
      <c r="GQ353" s="28"/>
      <c r="GR353" s="28"/>
      <c r="GS353" s="28"/>
      <c r="GT353" s="28"/>
      <c r="GU353" s="28"/>
      <c r="GV353" s="28"/>
      <c r="GW353" s="28"/>
      <c r="GX353" s="28"/>
      <c r="GY353" s="28"/>
      <c r="GZ353" s="28"/>
      <c r="HA353" s="28"/>
      <c r="HB353" s="28"/>
      <c r="HC353" s="28"/>
      <c r="HD353" s="28"/>
      <c r="HE353" s="28"/>
      <c r="HF353" s="28"/>
      <c r="HG353" s="28"/>
      <c r="HH353" s="28"/>
      <c r="HI353" s="28"/>
      <c r="HJ353" s="28"/>
      <c r="HK353" s="28"/>
      <c r="HL353" s="28"/>
      <c r="HM353" s="28"/>
      <c r="HN353" s="28"/>
      <c r="HO353" s="28"/>
      <c r="HP353" s="28"/>
      <c r="HQ353" s="28"/>
      <c r="HR353" s="28"/>
      <c r="HS353" s="28"/>
      <c r="HT353" s="28"/>
      <c r="HU353" s="28"/>
      <c r="HV353" s="28"/>
      <c r="HW353" s="28"/>
      <c r="HX353" s="28"/>
      <c r="HY353" s="28"/>
      <c r="HZ353" s="28"/>
      <c r="IA353" s="28"/>
      <c r="IB353" s="28"/>
      <c r="IC353" s="28"/>
      <c r="ID353" s="28"/>
      <c r="IE353" s="28"/>
      <c r="IF353" s="28"/>
      <c r="IG353" s="28"/>
      <c r="IH353" s="28"/>
      <c r="II353" s="28"/>
      <c r="IJ353" s="28"/>
      <c r="IK353" s="28"/>
      <c r="IL353" s="28"/>
      <c r="IM353" s="28"/>
      <c r="IN353" s="28"/>
    </row>
    <row r="354" spans="9:248" x14ac:dyDescent="0.35">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c r="DX354" s="28"/>
      <c r="DY354" s="28"/>
      <c r="DZ354" s="28"/>
      <c r="EA354" s="28"/>
      <c r="EB354" s="28"/>
      <c r="EC354" s="28"/>
      <c r="ED354" s="28"/>
      <c r="EE354" s="28"/>
      <c r="EF354" s="28"/>
      <c r="EG354" s="28"/>
      <c r="EH354" s="28"/>
      <c r="EI354" s="28"/>
      <c r="EJ354" s="28"/>
      <c r="EK354" s="28"/>
      <c r="EL354" s="28"/>
      <c r="EM354" s="28"/>
      <c r="EN354" s="28"/>
      <c r="EO354" s="28"/>
      <c r="EP354" s="28"/>
      <c r="EQ354" s="28"/>
      <c r="ER354" s="28"/>
      <c r="ES354" s="28"/>
      <c r="ET354" s="28"/>
      <c r="EU354" s="28"/>
      <c r="EV354" s="28"/>
      <c r="EW354" s="28"/>
      <c r="EX354" s="28"/>
      <c r="EY354" s="28"/>
      <c r="EZ354" s="28"/>
      <c r="FA354" s="28"/>
      <c r="FB354" s="28"/>
      <c r="FC354" s="28"/>
      <c r="FD354" s="28"/>
      <c r="FE354" s="28"/>
      <c r="FF354" s="28"/>
      <c r="FG354" s="28"/>
      <c r="FH354" s="28"/>
      <c r="FI354" s="28"/>
      <c r="FJ354" s="28"/>
      <c r="FK354" s="28"/>
      <c r="FL354" s="28"/>
      <c r="FM354" s="28"/>
      <c r="FN354" s="28"/>
      <c r="FO354" s="28"/>
      <c r="FP354" s="28"/>
      <c r="FQ354" s="28"/>
      <c r="FR354" s="28"/>
      <c r="FS354" s="28"/>
      <c r="FT354" s="28"/>
      <c r="FU354" s="28"/>
      <c r="FV354" s="28"/>
      <c r="FW354" s="28"/>
      <c r="FX354" s="28"/>
      <c r="FY354" s="28"/>
      <c r="FZ354" s="28"/>
      <c r="GA354" s="28"/>
      <c r="GB354" s="28"/>
      <c r="GC354" s="28"/>
      <c r="GD354" s="28"/>
      <c r="GE354" s="28"/>
      <c r="GF354" s="28"/>
      <c r="GG354" s="28"/>
      <c r="GH354" s="28"/>
      <c r="GI354" s="28"/>
      <c r="GJ354" s="28"/>
      <c r="GK354" s="28"/>
      <c r="GL354" s="28"/>
      <c r="GM354" s="28"/>
      <c r="GN354" s="28"/>
      <c r="GO354" s="28"/>
      <c r="GP354" s="28"/>
      <c r="GQ354" s="28"/>
      <c r="GR354" s="28"/>
      <c r="GS354" s="28"/>
      <c r="GT354" s="28"/>
      <c r="GU354" s="28"/>
      <c r="GV354" s="28"/>
      <c r="GW354" s="28"/>
      <c r="GX354" s="28"/>
      <c r="GY354" s="28"/>
      <c r="GZ354" s="28"/>
      <c r="HA354" s="28"/>
      <c r="HB354" s="28"/>
      <c r="HC354" s="28"/>
      <c r="HD354" s="28"/>
      <c r="HE354" s="28"/>
      <c r="HF354" s="28"/>
      <c r="HG354" s="28"/>
      <c r="HH354" s="28"/>
      <c r="HI354" s="28"/>
      <c r="HJ354" s="28"/>
      <c r="HK354" s="28"/>
      <c r="HL354" s="28"/>
      <c r="HM354" s="28"/>
      <c r="HN354" s="28"/>
      <c r="HO354" s="28"/>
      <c r="HP354" s="28"/>
      <c r="HQ354" s="28"/>
      <c r="HR354" s="28"/>
      <c r="HS354" s="28"/>
      <c r="HT354" s="28"/>
      <c r="HU354" s="28"/>
      <c r="HV354" s="28"/>
      <c r="HW354" s="28"/>
      <c r="HX354" s="28"/>
      <c r="HY354" s="28"/>
      <c r="HZ354" s="28"/>
      <c r="IA354" s="28"/>
      <c r="IB354" s="28"/>
      <c r="IC354" s="28"/>
      <c r="ID354" s="28"/>
      <c r="IE354" s="28"/>
      <c r="IF354" s="28"/>
      <c r="IG354" s="28"/>
      <c r="IH354" s="28"/>
      <c r="II354" s="28"/>
      <c r="IJ354" s="28"/>
      <c r="IK354" s="28"/>
      <c r="IL354" s="28"/>
      <c r="IM354" s="28"/>
      <c r="IN354" s="28"/>
    </row>
    <row r="355" spans="9:248" x14ac:dyDescent="0.35">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c r="DX355" s="28"/>
      <c r="DY355" s="28"/>
      <c r="DZ355" s="28"/>
      <c r="EA355" s="28"/>
      <c r="EB355" s="28"/>
      <c r="EC355" s="28"/>
      <c r="ED355" s="28"/>
      <c r="EE355" s="28"/>
      <c r="EF355" s="28"/>
      <c r="EG355" s="28"/>
      <c r="EH355" s="28"/>
      <c r="EI355" s="28"/>
      <c r="EJ355" s="28"/>
      <c r="EK355" s="28"/>
      <c r="EL355" s="28"/>
      <c r="EM355" s="28"/>
      <c r="EN355" s="28"/>
      <c r="EO355" s="28"/>
      <c r="EP355" s="28"/>
      <c r="EQ355" s="28"/>
      <c r="ER355" s="28"/>
      <c r="ES355" s="28"/>
      <c r="ET355" s="28"/>
      <c r="EU355" s="28"/>
      <c r="EV355" s="28"/>
      <c r="EW355" s="28"/>
      <c r="EX355" s="28"/>
      <c r="EY355" s="28"/>
      <c r="EZ355" s="28"/>
      <c r="FA355" s="28"/>
      <c r="FB355" s="28"/>
      <c r="FC355" s="28"/>
      <c r="FD355" s="28"/>
      <c r="FE355" s="28"/>
      <c r="FF355" s="28"/>
      <c r="FG355" s="28"/>
      <c r="FH355" s="28"/>
      <c r="FI355" s="28"/>
      <c r="FJ355" s="28"/>
      <c r="FK355" s="28"/>
      <c r="FL355" s="28"/>
      <c r="FM355" s="28"/>
      <c r="FN355" s="28"/>
      <c r="FO355" s="28"/>
      <c r="FP355" s="28"/>
      <c r="FQ355" s="28"/>
      <c r="FR355" s="28"/>
      <c r="FS355" s="28"/>
      <c r="FT355" s="28"/>
      <c r="FU355" s="28"/>
      <c r="FV355" s="28"/>
      <c r="FW355" s="28"/>
      <c r="FX355" s="28"/>
      <c r="FY355" s="28"/>
      <c r="FZ355" s="28"/>
      <c r="GA355" s="28"/>
      <c r="GB355" s="28"/>
      <c r="GC355" s="28"/>
      <c r="GD355" s="28"/>
      <c r="GE355" s="28"/>
      <c r="GF355" s="28"/>
      <c r="GG355" s="28"/>
      <c r="GH355" s="28"/>
      <c r="GI355" s="28"/>
      <c r="GJ355" s="28"/>
      <c r="GK355" s="28"/>
      <c r="GL355" s="28"/>
      <c r="GM355" s="28"/>
      <c r="GN355" s="28"/>
      <c r="GO355" s="28"/>
      <c r="GP355" s="28"/>
      <c r="GQ355" s="28"/>
      <c r="GR355" s="28"/>
      <c r="GS355" s="28"/>
      <c r="GT355" s="28"/>
      <c r="GU355" s="28"/>
      <c r="GV355" s="28"/>
      <c r="GW355" s="28"/>
      <c r="GX355" s="28"/>
      <c r="GY355" s="28"/>
      <c r="GZ355" s="28"/>
      <c r="HA355" s="28"/>
      <c r="HB355" s="28"/>
      <c r="HC355" s="28"/>
      <c r="HD355" s="28"/>
      <c r="HE355" s="28"/>
      <c r="HF355" s="28"/>
      <c r="HG355" s="28"/>
      <c r="HH355" s="28"/>
      <c r="HI355" s="28"/>
      <c r="HJ355" s="28"/>
      <c r="HK355" s="28"/>
      <c r="HL355" s="28"/>
      <c r="HM355" s="28"/>
      <c r="HN355" s="28"/>
      <c r="HO355" s="28"/>
      <c r="HP355" s="28"/>
      <c r="HQ355" s="28"/>
      <c r="HR355" s="28"/>
      <c r="HS355" s="28"/>
      <c r="HT355" s="28"/>
      <c r="HU355" s="28"/>
      <c r="HV355" s="28"/>
      <c r="HW355" s="28"/>
      <c r="HX355" s="28"/>
      <c r="HY355" s="28"/>
      <c r="HZ355" s="28"/>
      <c r="IA355" s="28"/>
      <c r="IB355" s="28"/>
      <c r="IC355" s="28"/>
      <c r="ID355" s="28"/>
      <c r="IE355" s="28"/>
      <c r="IF355" s="28"/>
      <c r="IG355" s="28"/>
      <c r="IH355" s="28"/>
      <c r="II355" s="28"/>
      <c r="IJ355" s="28"/>
      <c r="IK355" s="28"/>
      <c r="IL355" s="28"/>
      <c r="IM355" s="28"/>
      <c r="IN355" s="28"/>
    </row>
    <row r="356" spans="9:248" x14ac:dyDescent="0.35">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8"/>
      <c r="FJ356" s="28"/>
      <c r="FK356" s="28"/>
      <c r="FL356" s="28"/>
      <c r="FM356" s="28"/>
      <c r="FN356" s="28"/>
      <c r="FO356" s="28"/>
      <c r="FP356" s="28"/>
      <c r="FQ356" s="28"/>
      <c r="FR356" s="28"/>
      <c r="FS356" s="28"/>
      <c r="FT356" s="28"/>
      <c r="FU356" s="28"/>
      <c r="FV356" s="28"/>
      <c r="FW356" s="28"/>
      <c r="FX356" s="28"/>
      <c r="FY356" s="28"/>
      <c r="FZ356" s="28"/>
      <c r="GA356" s="28"/>
      <c r="GB356" s="28"/>
      <c r="GC356" s="28"/>
      <c r="GD356" s="28"/>
      <c r="GE356" s="28"/>
      <c r="GF356" s="28"/>
      <c r="GG356" s="28"/>
      <c r="GH356" s="28"/>
      <c r="GI356" s="28"/>
      <c r="GJ356" s="28"/>
      <c r="GK356" s="28"/>
      <c r="GL356" s="28"/>
      <c r="GM356" s="28"/>
      <c r="GN356" s="28"/>
      <c r="GO356" s="28"/>
      <c r="GP356" s="28"/>
      <c r="GQ356" s="28"/>
      <c r="GR356" s="28"/>
      <c r="GS356" s="28"/>
      <c r="GT356" s="28"/>
      <c r="GU356" s="28"/>
      <c r="GV356" s="28"/>
      <c r="GW356" s="28"/>
      <c r="GX356" s="28"/>
      <c r="GY356" s="28"/>
      <c r="GZ356" s="28"/>
      <c r="HA356" s="28"/>
      <c r="HB356" s="28"/>
      <c r="HC356" s="28"/>
      <c r="HD356" s="28"/>
      <c r="HE356" s="28"/>
      <c r="HF356" s="28"/>
      <c r="HG356" s="28"/>
      <c r="HH356" s="28"/>
      <c r="HI356" s="28"/>
      <c r="HJ356" s="28"/>
      <c r="HK356" s="28"/>
      <c r="HL356" s="28"/>
      <c r="HM356" s="28"/>
      <c r="HN356" s="28"/>
      <c r="HO356" s="28"/>
      <c r="HP356" s="28"/>
      <c r="HQ356" s="28"/>
      <c r="HR356" s="28"/>
      <c r="HS356" s="28"/>
      <c r="HT356" s="28"/>
      <c r="HU356" s="28"/>
      <c r="HV356" s="28"/>
      <c r="HW356" s="28"/>
      <c r="HX356" s="28"/>
      <c r="HY356" s="28"/>
      <c r="HZ356" s="28"/>
      <c r="IA356" s="28"/>
      <c r="IB356" s="28"/>
      <c r="IC356" s="28"/>
      <c r="ID356" s="28"/>
      <c r="IE356" s="28"/>
      <c r="IF356" s="28"/>
      <c r="IG356" s="28"/>
      <c r="IH356" s="28"/>
      <c r="II356" s="28"/>
      <c r="IJ356" s="28"/>
      <c r="IK356" s="28"/>
      <c r="IL356" s="28"/>
      <c r="IM356" s="28"/>
      <c r="IN356" s="28"/>
    </row>
    <row r="357" spans="9:248" x14ac:dyDescent="0.35">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28"/>
      <c r="GC357" s="28"/>
      <c r="GD357" s="28"/>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28"/>
      <c r="IF357" s="28"/>
      <c r="IG357" s="28"/>
      <c r="IH357" s="28"/>
      <c r="II357" s="28"/>
      <c r="IJ357" s="28"/>
      <c r="IK357" s="28"/>
      <c r="IL357" s="28"/>
      <c r="IM357" s="28"/>
      <c r="IN357" s="28"/>
    </row>
    <row r="358" spans="9:248" x14ac:dyDescent="0.35">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c r="DX358" s="28"/>
      <c r="DY358" s="28"/>
      <c r="DZ358" s="28"/>
      <c r="EA358" s="28"/>
      <c r="EB358" s="28"/>
      <c r="EC358" s="28"/>
      <c r="ED358" s="28"/>
      <c r="EE358" s="28"/>
      <c r="EF358" s="28"/>
      <c r="EG358" s="28"/>
      <c r="EH358" s="28"/>
      <c r="EI358" s="28"/>
      <c r="EJ358" s="28"/>
      <c r="EK358" s="28"/>
      <c r="EL358" s="28"/>
      <c r="EM358" s="28"/>
      <c r="EN358" s="28"/>
      <c r="EO358" s="28"/>
      <c r="EP358" s="28"/>
      <c r="EQ358" s="28"/>
      <c r="ER358" s="28"/>
      <c r="ES358" s="28"/>
      <c r="ET358" s="28"/>
      <c r="EU358" s="28"/>
      <c r="EV358" s="28"/>
      <c r="EW358" s="28"/>
      <c r="EX358" s="28"/>
      <c r="EY358" s="28"/>
      <c r="EZ358" s="28"/>
      <c r="FA358" s="28"/>
      <c r="FB358" s="28"/>
      <c r="FC358" s="28"/>
      <c r="FD358" s="28"/>
      <c r="FE358" s="28"/>
      <c r="FF358" s="28"/>
      <c r="FG358" s="28"/>
      <c r="FH358" s="28"/>
      <c r="FI358" s="28"/>
      <c r="FJ358" s="28"/>
      <c r="FK358" s="28"/>
      <c r="FL358" s="28"/>
      <c r="FM358" s="28"/>
      <c r="FN358" s="28"/>
      <c r="FO358" s="28"/>
      <c r="FP358" s="28"/>
      <c r="FQ358" s="28"/>
      <c r="FR358" s="28"/>
      <c r="FS358" s="28"/>
      <c r="FT358" s="28"/>
      <c r="FU358" s="28"/>
      <c r="FV358" s="28"/>
      <c r="FW358" s="28"/>
      <c r="FX358" s="28"/>
      <c r="FY358" s="28"/>
      <c r="FZ358" s="28"/>
      <c r="GA358" s="28"/>
      <c r="GB358" s="28"/>
      <c r="GC358" s="28"/>
      <c r="GD358" s="28"/>
      <c r="GE358" s="28"/>
      <c r="GF358" s="28"/>
      <c r="GG358" s="28"/>
      <c r="GH358" s="28"/>
      <c r="GI358" s="28"/>
      <c r="GJ358" s="28"/>
      <c r="GK358" s="28"/>
      <c r="GL358" s="28"/>
      <c r="GM358" s="28"/>
      <c r="GN358" s="28"/>
      <c r="GO358" s="28"/>
      <c r="GP358" s="28"/>
      <c r="GQ358" s="28"/>
      <c r="GR358" s="28"/>
      <c r="GS358" s="28"/>
      <c r="GT358" s="28"/>
      <c r="GU358" s="28"/>
      <c r="GV358" s="28"/>
      <c r="GW358" s="28"/>
      <c r="GX358" s="28"/>
      <c r="GY358" s="28"/>
      <c r="GZ358" s="28"/>
      <c r="HA358" s="28"/>
      <c r="HB358" s="28"/>
      <c r="HC358" s="28"/>
      <c r="HD358" s="28"/>
      <c r="HE358" s="28"/>
      <c r="HF358" s="28"/>
      <c r="HG358" s="28"/>
      <c r="HH358" s="28"/>
      <c r="HI358" s="28"/>
      <c r="HJ358" s="28"/>
      <c r="HK358" s="28"/>
      <c r="HL358" s="28"/>
      <c r="HM358" s="28"/>
      <c r="HN358" s="28"/>
      <c r="HO358" s="28"/>
      <c r="HP358" s="28"/>
      <c r="HQ358" s="28"/>
      <c r="HR358" s="28"/>
      <c r="HS358" s="28"/>
      <c r="HT358" s="28"/>
      <c r="HU358" s="28"/>
      <c r="HV358" s="28"/>
      <c r="HW358" s="28"/>
      <c r="HX358" s="28"/>
      <c r="HY358" s="28"/>
      <c r="HZ358" s="28"/>
      <c r="IA358" s="28"/>
      <c r="IB358" s="28"/>
      <c r="IC358" s="28"/>
      <c r="ID358" s="28"/>
      <c r="IE358" s="28"/>
      <c r="IF358" s="28"/>
      <c r="IG358" s="28"/>
      <c r="IH358" s="28"/>
      <c r="II358" s="28"/>
      <c r="IJ358" s="28"/>
      <c r="IK358" s="28"/>
      <c r="IL358" s="28"/>
      <c r="IM358" s="28"/>
      <c r="IN358" s="28"/>
    </row>
    <row r="359" spans="9:248" x14ac:dyDescent="0.35">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28"/>
      <c r="GC359" s="28"/>
      <c r="GD359" s="28"/>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28"/>
      <c r="IF359" s="28"/>
      <c r="IG359" s="28"/>
      <c r="IH359" s="28"/>
      <c r="II359" s="28"/>
      <c r="IJ359" s="28"/>
      <c r="IK359" s="28"/>
      <c r="IL359" s="28"/>
      <c r="IM359" s="28"/>
      <c r="IN359" s="28"/>
    </row>
    <row r="360" spans="9:248" x14ac:dyDescent="0.35">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28"/>
      <c r="GC360" s="28"/>
      <c r="GD360" s="28"/>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28"/>
      <c r="IF360" s="28"/>
      <c r="IG360" s="28"/>
      <c r="IH360" s="28"/>
      <c r="II360" s="28"/>
      <c r="IJ360" s="28"/>
      <c r="IK360" s="28"/>
      <c r="IL360" s="28"/>
      <c r="IM360" s="28"/>
      <c r="IN360" s="28"/>
    </row>
    <row r="361" spans="9:248" x14ac:dyDescent="0.35">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c r="DX361" s="28"/>
      <c r="DY361" s="28"/>
      <c r="DZ361" s="28"/>
      <c r="EA361" s="28"/>
      <c r="EB361" s="28"/>
      <c r="EC361" s="28"/>
      <c r="ED361" s="28"/>
      <c r="EE361" s="28"/>
      <c r="EF361" s="28"/>
      <c r="EG361" s="28"/>
      <c r="EH361" s="28"/>
      <c r="EI361" s="28"/>
      <c r="EJ361" s="28"/>
      <c r="EK361" s="28"/>
      <c r="EL361" s="28"/>
      <c r="EM361" s="28"/>
      <c r="EN361" s="28"/>
      <c r="EO361" s="28"/>
      <c r="EP361" s="28"/>
      <c r="EQ361" s="28"/>
      <c r="ER361" s="28"/>
      <c r="ES361" s="28"/>
      <c r="ET361" s="28"/>
      <c r="EU361" s="28"/>
      <c r="EV361" s="28"/>
      <c r="EW361" s="28"/>
      <c r="EX361" s="28"/>
      <c r="EY361" s="28"/>
      <c r="EZ361" s="28"/>
      <c r="FA361" s="28"/>
      <c r="FB361" s="28"/>
      <c r="FC361" s="28"/>
      <c r="FD361" s="28"/>
      <c r="FE361" s="28"/>
      <c r="FF361" s="28"/>
      <c r="FG361" s="28"/>
      <c r="FH361" s="28"/>
      <c r="FI361" s="28"/>
      <c r="FJ361" s="28"/>
      <c r="FK361" s="28"/>
      <c r="FL361" s="28"/>
      <c r="FM361" s="28"/>
      <c r="FN361" s="28"/>
      <c r="FO361" s="28"/>
      <c r="FP361" s="28"/>
      <c r="FQ361" s="28"/>
      <c r="FR361" s="28"/>
      <c r="FS361" s="28"/>
      <c r="FT361" s="28"/>
      <c r="FU361" s="28"/>
      <c r="FV361" s="28"/>
      <c r="FW361" s="28"/>
      <c r="FX361" s="28"/>
      <c r="FY361" s="28"/>
      <c r="FZ361" s="28"/>
      <c r="GA361" s="28"/>
      <c r="GB361" s="28"/>
      <c r="GC361" s="28"/>
      <c r="GD361" s="28"/>
      <c r="GE361" s="28"/>
      <c r="GF361" s="28"/>
      <c r="GG361" s="28"/>
      <c r="GH361" s="28"/>
      <c r="GI361" s="28"/>
      <c r="GJ361" s="28"/>
      <c r="GK361" s="28"/>
      <c r="GL361" s="28"/>
      <c r="GM361" s="28"/>
      <c r="GN361" s="28"/>
      <c r="GO361" s="28"/>
      <c r="GP361" s="28"/>
      <c r="GQ361" s="28"/>
      <c r="GR361" s="28"/>
      <c r="GS361" s="28"/>
      <c r="GT361" s="28"/>
      <c r="GU361" s="28"/>
      <c r="GV361" s="28"/>
      <c r="GW361" s="28"/>
      <c r="GX361" s="28"/>
      <c r="GY361" s="28"/>
      <c r="GZ361" s="28"/>
      <c r="HA361" s="28"/>
      <c r="HB361" s="28"/>
      <c r="HC361" s="28"/>
      <c r="HD361" s="28"/>
      <c r="HE361" s="28"/>
      <c r="HF361" s="28"/>
      <c r="HG361" s="28"/>
      <c r="HH361" s="28"/>
      <c r="HI361" s="28"/>
      <c r="HJ361" s="28"/>
      <c r="HK361" s="28"/>
      <c r="HL361" s="28"/>
      <c r="HM361" s="28"/>
      <c r="HN361" s="28"/>
      <c r="HO361" s="28"/>
      <c r="HP361" s="28"/>
      <c r="HQ361" s="28"/>
      <c r="HR361" s="28"/>
      <c r="HS361" s="28"/>
      <c r="HT361" s="28"/>
      <c r="HU361" s="28"/>
      <c r="HV361" s="28"/>
      <c r="HW361" s="28"/>
      <c r="HX361" s="28"/>
      <c r="HY361" s="28"/>
      <c r="HZ361" s="28"/>
      <c r="IA361" s="28"/>
      <c r="IB361" s="28"/>
      <c r="IC361" s="28"/>
      <c r="ID361" s="28"/>
      <c r="IE361" s="28"/>
      <c r="IF361" s="28"/>
      <c r="IG361" s="28"/>
      <c r="IH361" s="28"/>
      <c r="II361" s="28"/>
      <c r="IJ361" s="28"/>
      <c r="IK361" s="28"/>
      <c r="IL361" s="28"/>
      <c r="IM361" s="28"/>
      <c r="IN361" s="28"/>
    </row>
    <row r="362" spans="9:248" x14ac:dyDescent="0.35">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28"/>
      <c r="GC362" s="28"/>
      <c r="GD362" s="28"/>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28"/>
      <c r="IF362" s="28"/>
      <c r="IG362" s="28"/>
      <c r="IH362" s="28"/>
      <c r="II362" s="28"/>
      <c r="IJ362" s="28"/>
      <c r="IK362" s="28"/>
      <c r="IL362" s="28"/>
      <c r="IM362" s="28"/>
      <c r="IN362" s="28"/>
    </row>
    <row r="363" spans="9:248" x14ac:dyDescent="0.35">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c r="DX363" s="28"/>
      <c r="DY363" s="28"/>
      <c r="DZ363" s="28"/>
      <c r="EA363" s="28"/>
      <c r="EB363" s="28"/>
      <c r="EC363" s="28"/>
      <c r="ED363" s="28"/>
      <c r="EE363" s="28"/>
      <c r="EF363" s="28"/>
      <c r="EG363" s="28"/>
      <c r="EH363" s="28"/>
      <c r="EI363" s="28"/>
      <c r="EJ363" s="28"/>
      <c r="EK363" s="28"/>
      <c r="EL363" s="28"/>
      <c r="EM363" s="28"/>
      <c r="EN363" s="28"/>
      <c r="EO363" s="28"/>
      <c r="EP363" s="28"/>
      <c r="EQ363" s="28"/>
      <c r="ER363" s="28"/>
      <c r="ES363" s="28"/>
      <c r="ET363" s="28"/>
      <c r="EU363" s="28"/>
      <c r="EV363" s="28"/>
      <c r="EW363" s="28"/>
      <c r="EX363" s="28"/>
      <c r="EY363" s="28"/>
      <c r="EZ363" s="28"/>
      <c r="FA363" s="28"/>
      <c r="FB363" s="28"/>
      <c r="FC363" s="28"/>
      <c r="FD363" s="28"/>
      <c r="FE363" s="28"/>
      <c r="FF363" s="28"/>
      <c r="FG363" s="28"/>
      <c r="FH363" s="28"/>
      <c r="FI363" s="28"/>
      <c r="FJ363" s="28"/>
      <c r="FK363" s="28"/>
      <c r="FL363" s="28"/>
      <c r="FM363" s="28"/>
      <c r="FN363" s="28"/>
      <c r="FO363" s="28"/>
      <c r="FP363" s="28"/>
      <c r="FQ363" s="28"/>
      <c r="FR363" s="28"/>
      <c r="FS363" s="28"/>
      <c r="FT363" s="28"/>
      <c r="FU363" s="28"/>
      <c r="FV363" s="28"/>
      <c r="FW363" s="28"/>
      <c r="FX363" s="28"/>
      <c r="FY363" s="28"/>
      <c r="FZ363" s="28"/>
      <c r="GA363" s="28"/>
      <c r="GB363" s="28"/>
      <c r="GC363" s="28"/>
      <c r="GD363" s="28"/>
      <c r="GE363" s="28"/>
      <c r="GF363" s="28"/>
      <c r="GG363" s="28"/>
      <c r="GH363" s="28"/>
      <c r="GI363" s="28"/>
      <c r="GJ363" s="28"/>
      <c r="GK363" s="28"/>
      <c r="GL363" s="28"/>
      <c r="GM363" s="28"/>
      <c r="GN363" s="28"/>
      <c r="GO363" s="28"/>
      <c r="GP363" s="28"/>
      <c r="GQ363" s="28"/>
      <c r="GR363" s="28"/>
      <c r="GS363" s="28"/>
      <c r="GT363" s="28"/>
      <c r="GU363" s="28"/>
      <c r="GV363" s="28"/>
      <c r="GW363" s="28"/>
      <c r="GX363" s="28"/>
      <c r="GY363" s="28"/>
      <c r="GZ363" s="28"/>
      <c r="HA363" s="28"/>
      <c r="HB363" s="28"/>
      <c r="HC363" s="28"/>
      <c r="HD363" s="28"/>
      <c r="HE363" s="28"/>
      <c r="HF363" s="28"/>
      <c r="HG363" s="28"/>
      <c r="HH363" s="28"/>
      <c r="HI363" s="28"/>
      <c r="HJ363" s="28"/>
      <c r="HK363" s="28"/>
      <c r="HL363" s="28"/>
      <c r="HM363" s="28"/>
      <c r="HN363" s="28"/>
      <c r="HO363" s="28"/>
      <c r="HP363" s="28"/>
      <c r="HQ363" s="28"/>
      <c r="HR363" s="28"/>
      <c r="HS363" s="28"/>
      <c r="HT363" s="28"/>
      <c r="HU363" s="28"/>
      <c r="HV363" s="28"/>
      <c r="HW363" s="28"/>
      <c r="HX363" s="28"/>
      <c r="HY363" s="28"/>
      <c r="HZ363" s="28"/>
      <c r="IA363" s="28"/>
      <c r="IB363" s="28"/>
      <c r="IC363" s="28"/>
      <c r="ID363" s="28"/>
      <c r="IE363" s="28"/>
      <c r="IF363" s="28"/>
      <c r="IG363" s="28"/>
      <c r="IH363" s="28"/>
      <c r="II363" s="28"/>
      <c r="IJ363" s="28"/>
      <c r="IK363" s="28"/>
      <c r="IL363" s="28"/>
      <c r="IM363" s="28"/>
      <c r="IN363" s="28"/>
    </row>
    <row r="364" spans="9:248" x14ac:dyDescent="0.35">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c r="EV364" s="28"/>
      <c r="EW364" s="28"/>
      <c r="EX364" s="28"/>
      <c r="EY364" s="28"/>
      <c r="EZ364" s="28"/>
      <c r="FA364" s="28"/>
      <c r="FB364" s="28"/>
      <c r="FC364" s="28"/>
      <c r="FD364" s="28"/>
      <c r="FE364" s="28"/>
      <c r="FF364" s="28"/>
      <c r="FG364" s="28"/>
      <c r="FH364" s="28"/>
      <c r="FI364" s="28"/>
      <c r="FJ364" s="28"/>
      <c r="FK364" s="28"/>
      <c r="FL364" s="28"/>
      <c r="FM364" s="28"/>
      <c r="FN364" s="28"/>
      <c r="FO364" s="28"/>
      <c r="FP364" s="28"/>
      <c r="FQ364" s="28"/>
      <c r="FR364" s="28"/>
      <c r="FS364" s="28"/>
      <c r="FT364" s="28"/>
      <c r="FU364" s="28"/>
      <c r="FV364" s="28"/>
      <c r="FW364" s="28"/>
      <c r="FX364" s="28"/>
      <c r="FY364" s="28"/>
      <c r="FZ364" s="28"/>
      <c r="GA364" s="28"/>
      <c r="GB364" s="28"/>
      <c r="GC364" s="28"/>
      <c r="GD364" s="28"/>
      <c r="GE364" s="28"/>
      <c r="GF364" s="28"/>
      <c r="GG364" s="28"/>
      <c r="GH364" s="28"/>
      <c r="GI364" s="28"/>
      <c r="GJ364" s="28"/>
      <c r="GK364" s="28"/>
      <c r="GL364" s="28"/>
      <c r="GM364" s="28"/>
      <c r="GN364" s="28"/>
      <c r="GO364" s="28"/>
      <c r="GP364" s="28"/>
      <c r="GQ364" s="28"/>
      <c r="GR364" s="28"/>
      <c r="GS364" s="28"/>
      <c r="GT364" s="28"/>
      <c r="GU364" s="28"/>
      <c r="GV364" s="28"/>
      <c r="GW364" s="28"/>
      <c r="GX364" s="28"/>
      <c r="GY364" s="28"/>
      <c r="GZ364" s="28"/>
      <c r="HA364" s="28"/>
      <c r="HB364" s="28"/>
      <c r="HC364" s="28"/>
      <c r="HD364" s="28"/>
      <c r="HE364" s="28"/>
      <c r="HF364" s="28"/>
      <c r="HG364" s="28"/>
      <c r="HH364" s="28"/>
      <c r="HI364" s="28"/>
      <c r="HJ364" s="28"/>
      <c r="HK364" s="28"/>
      <c r="HL364" s="28"/>
      <c r="HM364" s="28"/>
      <c r="HN364" s="28"/>
      <c r="HO364" s="28"/>
      <c r="HP364" s="28"/>
      <c r="HQ364" s="28"/>
      <c r="HR364" s="28"/>
      <c r="HS364" s="28"/>
      <c r="HT364" s="28"/>
      <c r="HU364" s="28"/>
      <c r="HV364" s="28"/>
      <c r="HW364" s="28"/>
      <c r="HX364" s="28"/>
      <c r="HY364" s="28"/>
      <c r="HZ364" s="28"/>
      <c r="IA364" s="28"/>
      <c r="IB364" s="28"/>
      <c r="IC364" s="28"/>
      <c r="ID364" s="28"/>
      <c r="IE364" s="28"/>
      <c r="IF364" s="28"/>
      <c r="IG364" s="28"/>
      <c r="IH364" s="28"/>
      <c r="II364" s="28"/>
      <c r="IJ364" s="28"/>
      <c r="IK364" s="28"/>
      <c r="IL364" s="28"/>
      <c r="IM364" s="28"/>
      <c r="IN364" s="28"/>
    </row>
    <row r="365" spans="9:248" x14ac:dyDescent="0.35">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c r="DX365" s="28"/>
      <c r="DY365" s="28"/>
      <c r="DZ365" s="28"/>
      <c r="EA365" s="28"/>
      <c r="EB365" s="28"/>
      <c r="EC365" s="28"/>
      <c r="ED365" s="28"/>
      <c r="EE365" s="28"/>
      <c r="EF365" s="28"/>
      <c r="EG365" s="28"/>
      <c r="EH365" s="28"/>
      <c r="EI365" s="28"/>
      <c r="EJ365" s="28"/>
      <c r="EK365" s="28"/>
      <c r="EL365" s="28"/>
      <c r="EM365" s="28"/>
      <c r="EN365" s="28"/>
      <c r="EO365" s="28"/>
      <c r="EP365" s="28"/>
      <c r="EQ365" s="28"/>
      <c r="ER365" s="28"/>
      <c r="ES365" s="28"/>
      <c r="ET365" s="28"/>
      <c r="EU365" s="28"/>
      <c r="EV365" s="28"/>
      <c r="EW365" s="28"/>
      <c r="EX365" s="28"/>
      <c r="EY365" s="28"/>
      <c r="EZ365" s="28"/>
      <c r="FA365" s="28"/>
      <c r="FB365" s="28"/>
      <c r="FC365" s="28"/>
      <c r="FD365" s="28"/>
      <c r="FE365" s="28"/>
      <c r="FF365" s="28"/>
      <c r="FG365" s="28"/>
      <c r="FH365" s="28"/>
      <c r="FI365" s="28"/>
      <c r="FJ365" s="28"/>
      <c r="FK365" s="28"/>
      <c r="FL365" s="28"/>
      <c r="FM365" s="28"/>
      <c r="FN365" s="28"/>
      <c r="FO365" s="28"/>
      <c r="FP365" s="28"/>
      <c r="FQ365" s="28"/>
      <c r="FR365" s="28"/>
      <c r="FS365" s="28"/>
      <c r="FT365" s="28"/>
      <c r="FU365" s="28"/>
      <c r="FV365" s="28"/>
      <c r="FW365" s="28"/>
      <c r="FX365" s="28"/>
      <c r="FY365" s="28"/>
      <c r="FZ365" s="28"/>
      <c r="GA365" s="28"/>
      <c r="GB365" s="28"/>
      <c r="GC365" s="28"/>
      <c r="GD365" s="28"/>
      <c r="GE365" s="28"/>
      <c r="GF365" s="28"/>
      <c r="GG365" s="28"/>
      <c r="GH365" s="28"/>
      <c r="GI365" s="28"/>
      <c r="GJ365" s="28"/>
      <c r="GK365" s="28"/>
      <c r="GL365" s="28"/>
      <c r="GM365" s="28"/>
      <c r="GN365" s="28"/>
      <c r="GO365" s="28"/>
      <c r="GP365" s="28"/>
      <c r="GQ365" s="28"/>
      <c r="GR365" s="28"/>
      <c r="GS365" s="28"/>
      <c r="GT365" s="28"/>
      <c r="GU365" s="28"/>
      <c r="GV365" s="28"/>
      <c r="GW365" s="28"/>
      <c r="GX365" s="28"/>
      <c r="GY365" s="28"/>
      <c r="GZ365" s="28"/>
      <c r="HA365" s="28"/>
      <c r="HB365" s="28"/>
      <c r="HC365" s="28"/>
      <c r="HD365" s="28"/>
      <c r="HE365" s="28"/>
      <c r="HF365" s="28"/>
      <c r="HG365" s="28"/>
      <c r="HH365" s="28"/>
      <c r="HI365" s="28"/>
      <c r="HJ365" s="28"/>
      <c r="HK365" s="28"/>
      <c r="HL365" s="28"/>
      <c r="HM365" s="28"/>
      <c r="HN365" s="28"/>
      <c r="HO365" s="28"/>
      <c r="HP365" s="28"/>
      <c r="HQ365" s="28"/>
      <c r="HR365" s="28"/>
      <c r="HS365" s="28"/>
      <c r="HT365" s="28"/>
      <c r="HU365" s="28"/>
      <c r="HV365" s="28"/>
      <c r="HW365" s="28"/>
      <c r="HX365" s="28"/>
      <c r="HY365" s="28"/>
      <c r="HZ365" s="28"/>
      <c r="IA365" s="28"/>
      <c r="IB365" s="28"/>
      <c r="IC365" s="28"/>
      <c r="ID365" s="28"/>
      <c r="IE365" s="28"/>
      <c r="IF365" s="28"/>
      <c r="IG365" s="28"/>
      <c r="IH365" s="28"/>
      <c r="II365" s="28"/>
      <c r="IJ365" s="28"/>
      <c r="IK365" s="28"/>
      <c r="IL365" s="28"/>
      <c r="IM365" s="28"/>
      <c r="IN365" s="28"/>
    </row>
    <row r="366" spans="9:248" x14ac:dyDescent="0.35">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8"/>
      <c r="FJ366" s="28"/>
      <c r="FK366" s="28"/>
      <c r="FL366" s="28"/>
      <c r="FM366" s="28"/>
      <c r="FN366" s="28"/>
      <c r="FO366" s="28"/>
      <c r="FP366" s="28"/>
      <c r="FQ366" s="28"/>
      <c r="FR366" s="28"/>
      <c r="FS366" s="28"/>
      <c r="FT366" s="28"/>
      <c r="FU366" s="28"/>
      <c r="FV366" s="28"/>
      <c r="FW366" s="28"/>
      <c r="FX366" s="28"/>
      <c r="FY366" s="28"/>
      <c r="FZ366" s="28"/>
      <c r="GA366" s="28"/>
      <c r="GB366" s="28"/>
      <c r="GC366" s="28"/>
      <c r="GD366" s="28"/>
      <c r="GE366" s="28"/>
      <c r="GF366" s="28"/>
      <c r="GG366" s="28"/>
      <c r="GH366" s="28"/>
      <c r="GI366" s="28"/>
      <c r="GJ366" s="28"/>
      <c r="GK366" s="28"/>
      <c r="GL366" s="28"/>
      <c r="GM366" s="28"/>
      <c r="GN366" s="28"/>
      <c r="GO366" s="28"/>
      <c r="GP366" s="28"/>
      <c r="GQ366" s="28"/>
      <c r="GR366" s="28"/>
      <c r="GS366" s="28"/>
      <c r="GT366" s="28"/>
      <c r="GU366" s="28"/>
      <c r="GV366" s="28"/>
      <c r="GW366" s="28"/>
      <c r="GX366" s="28"/>
      <c r="GY366" s="28"/>
      <c r="GZ366" s="28"/>
      <c r="HA366" s="28"/>
      <c r="HB366" s="28"/>
      <c r="HC366" s="28"/>
      <c r="HD366" s="28"/>
      <c r="HE366" s="28"/>
      <c r="HF366" s="28"/>
      <c r="HG366" s="28"/>
      <c r="HH366" s="28"/>
      <c r="HI366" s="28"/>
      <c r="HJ366" s="28"/>
      <c r="HK366" s="28"/>
      <c r="HL366" s="28"/>
      <c r="HM366" s="28"/>
      <c r="HN366" s="28"/>
      <c r="HO366" s="28"/>
      <c r="HP366" s="28"/>
      <c r="HQ366" s="28"/>
      <c r="HR366" s="28"/>
      <c r="HS366" s="28"/>
      <c r="HT366" s="28"/>
      <c r="HU366" s="28"/>
      <c r="HV366" s="28"/>
      <c r="HW366" s="28"/>
      <c r="HX366" s="28"/>
      <c r="HY366" s="28"/>
      <c r="HZ366" s="28"/>
      <c r="IA366" s="28"/>
      <c r="IB366" s="28"/>
      <c r="IC366" s="28"/>
      <c r="ID366" s="28"/>
      <c r="IE366" s="28"/>
      <c r="IF366" s="28"/>
      <c r="IG366" s="28"/>
      <c r="IH366" s="28"/>
      <c r="II366" s="28"/>
      <c r="IJ366" s="28"/>
      <c r="IK366" s="28"/>
      <c r="IL366" s="28"/>
      <c r="IM366" s="28"/>
      <c r="IN366" s="28"/>
    </row>
    <row r="367" spans="9:248" x14ac:dyDescent="0.35">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c r="EV367" s="28"/>
      <c r="EW367" s="28"/>
      <c r="EX367" s="28"/>
      <c r="EY367" s="28"/>
      <c r="EZ367" s="28"/>
      <c r="FA367" s="28"/>
      <c r="FB367" s="28"/>
      <c r="FC367" s="28"/>
      <c r="FD367" s="28"/>
      <c r="FE367" s="28"/>
      <c r="FF367" s="28"/>
      <c r="FG367" s="28"/>
      <c r="FH367" s="28"/>
      <c r="FI367" s="28"/>
      <c r="FJ367" s="28"/>
      <c r="FK367" s="28"/>
      <c r="FL367" s="28"/>
      <c r="FM367" s="28"/>
      <c r="FN367" s="28"/>
      <c r="FO367" s="28"/>
      <c r="FP367" s="28"/>
      <c r="FQ367" s="28"/>
      <c r="FR367" s="28"/>
      <c r="FS367" s="28"/>
      <c r="FT367" s="28"/>
      <c r="FU367" s="28"/>
      <c r="FV367" s="28"/>
      <c r="FW367" s="28"/>
      <c r="FX367" s="28"/>
      <c r="FY367" s="28"/>
      <c r="FZ367" s="28"/>
      <c r="GA367" s="28"/>
      <c r="GB367" s="28"/>
      <c r="GC367" s="28"/>
      <c r="GD367" s="28"/>
      <c r="GE367" s="28"/>
      <c r="GF367" s="28"/>
      <c r="GG367" s="28"/>
      <c r="GH367" s="28"/>
      <c r="GI367" s="28"/>
      <c r="GJ367" s="28"/>
      <c r="GK367" s="28"/>
      <c r="GL367" s="28"/>
      <c r="GM367" s="28"/>
      <c r="GN367" s="28"/>
      <c r="GO367" s="28"/>
      <c r="GP367" s="28"/>
      <c r="GQ367" s="28"/>
      <c r="GR367" s="28"/>
      <c r="GS367" s="28"/>
      <c r="GT367" s="28"/>
      <c r="GU367" s="28"/>
      <c r="GV367" s="28"/>
      <c r="GW367" s="28"/>
      <c r="GX367" s="28"/>
      <c r="GY367" s="28"/>
      <c r="GZ367" s="28"/>
      <c r="HA367" s="28"/>
      <c r="HB367" s="28"/>
      <c r="HC367" s="28"/>
      <c r="HD367" s="28"/>
      <c r="HE367" s="28"/>
      <c r="HF367" s="28"/>
      <c r="HG367" s="28"/>
      <c r="HH367" s="28"/>
      <c r="HI367" s="28"/>
      <c r="HJ367" s="28"/>
      <c r="HK367" s="28"/>
      <c r="HL367" s="28"/>
      <c r="HM367" s="28"/>
      <c r="HN367" s="28"/>
      <c r="HO367" s="28"/>
      <c r="HP367" s="28"/>
      <c r="HQ367" s="28"/>
      <c r="HR367" s="28"/>
      <c r="HS367" s="28"/>
      <c r="HT367" s="28"/>
      <c r="HU367" s="28"/>
      <c r="HV367" s="28"/>
      <c r="HW367" s="28"/>
      <c r="HX367" s="28"/>
      <c r="HY367" s="28"/>
      <c r="HZ367" s="28"/>
      <c r="IA367" s="28"/>
      <c r="IB367" s="28"/>
      <c r="IC367" s="28"/>
      <c r="ID367" s="28"/>
      <c r="IE367" s="28"/>
      <c r="IF367" s="28"/>
      <c r="IG367" s="28"/>
      <c r="IH367" s="28"/>
      <c r="II367" s="28"/>
      <c r="IJ367" s="28"/>
      <c r="IK367" s="28"/>
      <c r="IL367" s="28"/>
      <c r="IM367" s="28"/>
      <c r="IN367" s="28"/>
    </row>
    <row r="368" spans="9:248" x14ac:dyDescent="0.35">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c r="DX368" s="28"/>
      <c r="DY368" s="28"/>
      <c r="DZ368" s="28"/>
      <c r="EA368" s="28"/>
      <c r="EB368" s="28"/>
      <c r="EC368" s="28"/>
      <c r="ED368" s="28"/>
      <c r="EE368" s="28"/>
      <c r="EF368" s="28"/>
      <c r="EG368" s="28"/>
      <c r="EH368" s="28"/>
      <c r="EI368" s="28"/>
      <c r="EJ368" s="28"/>
      <c r="EK368" s="28"/>
      <c r="EL368" s="28"/>
      <c r="EM368" s="28"/>
      <c r="EN368" s="28"/>
      <c r="EO368" s="28"/>
      <c r="EP368" s="28"/>
      <c r="EQ368" s="28"/>
      <c r="ER368" s="28"/>
      <c r="ES368" s="28"/>
      <c r="ET368" s="28"/>
      <c r="EU368" s="28"/>
      <c r="EV368" s="28"/>
      <c r="EW368" s="28"/>
      <c r="EX368" s="28"/>
      <c r="EY368" s="28"/>
      <c r="EZ368" s="28"/>
      <c r="FA368" s="28"/>
      <c r="FB368" s="28"/>
      <c r="FC368" s="28"/>
      <c r="FD368" s="28"/>
      <c r="FE368" s="28"/>
      <c r="FF368" s="28"/>
      <c r="FG368" s="28"/>
      <c r="FH368" s="28"/>
      <c r="FI368" s="28"/>
      <c r="FJ368" s="28"/>
      <c r="FK368" s="28"/>
      <c r="FL368" s="28"/>
      <c r="FM368" s="28"/>
      <c r="FN368" s="28"/>
      <c r="FO368" s="28"/>
      <c r="FP368" s="28"/>
      <c r="FQ368" s="28"/>
      <c r="FR368" s="28"/>
      <c r="FS368" s="28"/>
      <c r="FT368" s="28"/>
      <c r="FU368" s="28"/>
      <c r="FV368" s="28"/>
      <c r="FW368" s="28"/>
      <c r="FX368" s="28"/>
      <c r="FY368" s="28"/>
      <c r="FZ368" s="28"/>
      <c r="GA368" s="28"/>
      <c r="GB368" s="28"/>
      <c r="GC368" s="28"/>
      <c r="GD368" s="28"/>
      <c r="GE368" s="28"/>
      <c r="GF368" s="28"/>
      <c r="GG368" s="28"/>
      <c r="GH368" s="28"/>
      <c r="GI368" s="28"/>
      <c r="GJ368" s="28"/>
      <c r="GK368" s="28"/>
      <c r="GL368" s="28"/>
      <c r="GM368" s="28"/>
      <c r="GN368" s="28"/>
      <c r="GO368" s="28"/>
      <c r="GP368" s="28"/>
      <c r="GQ368" s="28"/>
      <c r="GR368" s="28"/>
      <c r="GS368" s="28"/>
      <c r="GT368" s="28"/>
      <c r="GU368" s="28"/>
      <c r="GV368" s="28"/>
      <c r="GW368" s="28"/>
      <c r="GX368" s="28"/>
      <c r="GY368" s="28"/>
      <c r="GZ368" s="28"/>
      <c r="HA368" s="28"/>
      <c r="HB368" s="28"/>
      <c r="HC368" s="28"/>
      <c r="HD368" s="28"/>
      <c r="HE368" s="28"/>
      <c r="HF368" s="28"/>
      <c r="HG368" s="28"/>
      <c r="HH368" s="28"/>
      <c r="HI368" s="28"/>
      <c r="HJ368" s="28"/>
      <c r="HK368" s="28"/>
      <c r="HL368" s="28"/>
      <c r="HM368" s="28"/>
      <c r="HN368" s="28"/>
      <c r="HO368" s="28"/>
      <c r="HP368" s="28"/>
      <c r="HQ368" s="28"/>
      <c r="HR368" s="28"/>
      <c r="HS368" s="28"/>
      <c r="HT368" s="28"/>
      <c r="HU368" s="28"/>
      <c r="HV368" s="28"/>
      <c r="HW368" s="28"/>
      <c r="HX368" s="28"/>
      <c r="HY368" s="28"/>
      <c r="HZ368" s="28"/>
      <c r="IA368" s="28"/>
      <c r="IB368" s="28"/>
      <c r="IC368" s="28"/>
      <c r="ID368" s="28"/>
      <c r="IE368" s="28"/>
      <c r="IF368" s="28"/>
      <c r="IG368" s="28"/>
      <c r="IH368" s="28"/>
      <c r="II368" s="28"/>
      <c r="IJ368" s="28"/>
      <c r="IK368" s="28"/>
      <c r="IL368" s="28"/>
      <c r="IM368" s="28"/>
      <c r="IN368" s="28"/>
    </row>
    <row r="369" spans="9:248" x14ac:dyDescent="0.35">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c r="DX369" s="28"/>
      <c r="DY369" s="28"/>
      <c r="DZ369" s="28"/>
      <c r="EA369" s="28"/>
      <c r="EB369" s="28"/>
      <c r="EC369" s="28"/>
      <c r="ED369" s="28"/>
      <c r="EE369" s="28"/>
      <c r="EF369" s="28"/>
      <c r="EG369" s="28"/>
      <c r="EH369" s="28"/>
      <c r="EI369" s="28"/>
      <c r="EJ369" s="28"/>
      <c r="EK369" s="28"/>
      <c r="EL369" s="28"/>
      <c r="EM369" s="28"/>
      <c r="EN369" s="28"/>
      <c r="EO369" s="28"/>
      <c r="EP369" s="28"/>
      <c r="EQ369" s="28"/>
      <c r="ER369" s="28"/>
      <c r="ES369" s="28"/>
      <c r="ET369" s="28"/>
      <c r="EU369" s="28"/>
      <c r="EV369" s="28"/>
      <c r="EW369" s="28"/>
      <c r="EX369" s="28"/>
      <c r="EY369" s="28"/>
      <c r="EZ369" s="28"/>
      <c r="FA369" s="28"/>
      <c r="FB369" s="28"/>
      <c r="FC369" s="28"/>
      <c r="FD369" s="28"/>
      <c r="FE369" s="28"/>
      <c r="FF369" s="28"/>
      <c r="FG369" s="28"/>
      <c r="FH369" s="28"/>
      <c r="FI369" s="28"/>
      <c r="FJ369" s="28"/>
      <c r="FK369" s="28"/>
      <c r="FL369" s="28"/>
      <c r="FM369" s="28"/>
      <c r="FN369" s="28"/>
      <c r="FO369" s="28"/>
      <c r="FP369" s="28"/>
      <c r="FQ369" s="28"/>
      <c r="FR369" s="28"/>
      <c r="FS369" s="28"/>
      <c r="FT369" s="28"/>
      <c r="FU369" s="28"/>
      <c r="FV369" s="28"/>
      <c r="FW369" s="28"/>
      <c r="FX369" s="28"/>
      <c r="FY369" s="28"/>
      <c r="FZ369" s="28"/>
      <c r="GA369" s="28"/>
      <c r="GB369" s="28"/>
      <c r="GC369" s="28"/>
      <c r="GD369" s="28"/>
      <c r="GE369" s="28"/>
      <c r="GF369" s="28"/>
      <c r="GG369" s="28"/>
      <c r="GH369" s="28"/>
      <c r="GI369" s="28"/>
      <c r="GJ369" s="28"/>
      <c r="GK369" s="28"/>
      <c r="GL369" s="28"/>
      <c r="GM369" s="28"/>
      <c r="GN369" s="28"/>
      <c r="GO369" s="28"/>
      <c r="GP369" s="28"/>
      <c r="GQ369" s="28"/>
      <c r="GR369" s="28"/>
      <c r="GS369" s="28"/>
      <c r="GT369" s="28"/>
      <c r="GU369" s="28"/>
      <c r="GV369" s="28"/>
      <c r="GW369" s="28"/>
      <c r="GX369" s="28"/>
      <c r="GY369" s="28"/>
      <c r="GZ369" s="28"/>
      <c r="HA369" s="28"/>
      <c r="HB369" s="28"/>
      <c r="HC369" s="28"/>
      <c r="HD369" s="28"/>
      <c r="HE369" s="28"/>
      <c r="HF369" s="28"/>
      <c r="HG369" s="28"/>
      <c r="HH369" s="28"/>
      <c r="HI369" s="28"/>
      <c r="HJ369" s="28"/>
      <c r="HK369" s="28"/>
      <c r="HL369" s="28"/>
      <c r="HM369" s="28"/>
      <c r="HN369" s="28"/>
      <c r="HO369" s="28"/>
      <c r="HP369" s="28"/>
      <c r="HQ369" s="28"/>
      <c r="HR369" s="28"/>
      <c r="HS369" s="28"/>
      <c r="HT369" s="28"/>
      <c r="HU369" s="28"/>
      <c r="HV369" s="28"/>
      <c r="HW369" s="28"/>
      <c r="HX369" s="28"/>
      <c r="HY369" s="28"/>
      <c r="HZ369" s="28"/>
      <c r="IA369" s="28"/>
      <c r="IB369" s="28"/>
      <c r="IC369" s="28"/>
      <c r="ID369" s="28"/>
      <c r="IE369" s="28"/>
      <c r="IF369" s="28"/>
      <c r="IG369" s="28"/>
      <c r="IH369" s="28"/>
      <c r="II369" s="28"/>
      <c r="IJ369" s="28"/>
      <c r="IK369" s="28"/>
      <c r="IL369" s="28"/>
      <c r="IM369" s="28"/>
      <c r="IN369" s="28"/>
    </row>
    <row r="370" spans="9:248" x14ac:dyDescent="0.35">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c r="DX370" s="28"/>
      <c r="DY370" s="28"/>
      <c r="DZ370" s="28"/>
      <c r="EA370" s="28"/>
      <c r="EB370" s="28"/>
      <c r="EC370" s="28"/>
      <c r="ED370" s="28"/>
      <c r="EE370" s="28"/>
      <c r="EF370" s="28"/>
      <c r="EG370" s="28"/>
      <c r="EH370" s="28"/>
      <c r="EI370" s="28"/>
      <c r="EJ370" s="28"/>
      <c r="EK370" s="28"/>
      <c r="EL370" s="28"/>
      <c r="EM370" s="28"/>
      <c r="EN370" s="28"/>
      <c r="EO370" s="28"/>
      <c r="EP370" s="28"/>
      <c r="EQ370" s="28"/>
      <c r="ER370" s="28"/>
      <c r="ES370" s="28"/>
      <c r="ET370" s="28"/>
      <c r="EU370" s="28"/>
      <c r="EV370" s="28"/>
      <c r="EW370" s="28"/>
      <c r="EX370" s="28"/>
      <c r="EY370" s="28"/>
      <c r="EZ370" s="28"/>
      <c r="FA370" s="28"/>
      <c r="FB370" s="28"/>
      <c r="FC370" s="28"/>
      <c r="FD370" s="28"/>
      <c r="FE370" s="28"/>
      <c r="FF370" s="28"/>
      <c r="FG370" s="28"/>
      <c r="FH370" s="28"/>
      <c r="FI370" s="28"/>
      <c r="FJ370" s="28"/>
      <c r="FK370" s="28"/>
      <c r="FL370" s="28"/>
      <c r="FM370" s="28"/>
      <c r="FN370" s="28"/>
      <c r="FO370" s="28"/>
      <c r="FP370" s="28"/>
      <c r="FQ370" s="28"/>
      <c r="FR370" s="28"/>
      <c r="FS370" s="28"/>
      <c r="FT370" s="28"/>
      <c r="FU370" s="28"/>
      <c r="FV370" s="28"/>
      <c r="FW370" s="28"/>
      <c r="FX370" s="28"/>
      <c r="FY370" s="28"/>
      <c r="FZ370" s="28"/>
      <c r="GA370" s="28"/>
      <c r="GB370" s="28"/>
      <c r="GC370" s="28"/>
      <c r="GD370" s="28"/>
      <c r="GE370" s="28"/>
      <c r="GF370" s="28"/>
      <c r="GG370" s="28"/>
      <c r="GH370" s="28"/>
      <c r="GI370" s="28"/>
      <c r="GJ370" s="28"/>
      <c r="GK370" s="28"/>
      <c r="GL370" s="28"/>
      <c r="GM370" s="28"/>
      <c r="GN370" s="28"/>
      <c r="GO370" s="28"/>
      <c r="GP370" s="28"/>
      <c r="GQ370" s="28"/>
      <c r="GR370" s="28"/>
      <c r="GS370" s="28"/>
      <c r="GT370" s="28"/>
      <c r="GU370" s="28"/>
      <c r="GV370" s="28"/>
      <c r="GW370" s="28"/>
      <c r="GX370" s="28"/>
      <c r="GY370" s="28"/>
      <c r="GZ370" s="28"/>
      <c r="HA370" s="28"/>
      <c r="HB370" s="28"/>
      <c r="HC370" s="28"/>
      <c r="HD370" s="28"/>
      <c r="HE370" s="28"/>
      <c r="HF370" s="28"/>
      <c r="HG370" s="28"/>
      <c r="HH370" s="28"/>
      <c r="HI370" s="28"/>
      <c r="HJ370" s="28"/>
      <c r="HK370" s="28"/>
      <c r="HL370" s="28"/>
      <c r="HM370" s="28"/>
      <c r="HN370" s="28"/>
      <c r="HO370" s="28"/>
      <c r="HP370" s="28"/>
      <c r="HQ370" s="28"/>
      <c r="HR370" s="28"/>
      <c r="HS370" s="28"/>
      <c r="HT370" s="28"/>
      <c r="HU370" s="28"/>
      <c r="HV370" s="28"/>
      <c r="HW370" s="28"/>
      <c r="HX370" s="28"/>
      <c r="HY370" s="28"/>
      <c r="HZ370" s="28"/>
      <c r="IA370" s="28"/>
      <c r="IB370" s="28"/>
      <c r="IC370" s="28"/>
      <c r="ID370" s="28"/>
      <c r="IE370" s="28"/>
      <c r="IF370" s="28"/>
      <c r="IG370" s="28"/>
      <c r="IH370" s="28"/>
      <c r="II370" s="28"/>
      <c r="IJ370" s="28"/>
      <c r="IK370" s="28"/>
      <c r="IL370" s="28"/>
      <c r="IM370" s="28"/>
      <c r="IN370" s="28"/>
    </row>
    <row r="371" spans="9:248" x14ac:dyDescent="0.35">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c r="EV371" s="28"/>
      <c r="EW371" s="28"/>
      <c r="EX371" s="28"/>
      <c r="EY371" s="28"/>
      <c r="EZ371" s="28"/>
      <c r="FA371" s="28"/>
      <c r="FB371" s="28"/>
      <c r="FC371" s="28"/>
      <c r="FD371" s="28"/>
      <c r="FE371" s="28"/>
      <c r="FF371" s="28"/>
      <c r="FG371" s="28"/>
      <c r="FH371" s="28"/>
      <c r="FI371" s="28"/>
      <c r="FJ371" s="28"/>
      <c r="FK371" s="28"/>
      <c r="FL371" s="28"/>
      <c r="FM371" s="28"/>
      <c r="FN371" s="28"/>
      <c r="FO371" s="28"/>
      <c r="FP371" s="28"/>
      <c r="FQ371" s="28"/>
      <c r="FR371" s="28"/>
      <c r="FS371" s="28"/>
      <c r="FT371" s="28"/>
      <c r="FU371" s="28"/>
      <c r="FV371" s="28"/>
      <c r="FW371" s="28"/>
      <c r="FX371" s="28"/>
      <c r="FY371" s="28"/>
      <c r="FZ371" s="28"/>
      <c r="GA371" s="28"/>
      <c r="GB371" s="28"/>
      <c r="GC371" s="28"/>
      <c r="GD371" s="28"/>
      <c r="GE371" s="28"/>
      <c r="GF371" s="28"/>
      <c r="GG371" s="28"/>
      <c r="GH371" s="28"/>
      <c r="GI371" s="28"/>
      <c r="GJ371" s="28"/>
      <c r="GK371" s="28"/>
      <c r="GL371" s="28"/>
      <c r="GM371" s="28"/>
      <c r="GN371" s="28"/>
      <c r="GO371" s="28"/>
      <c r="GP371" s="28"/>
      <c r="GQ371" s="28"/>
      <c r="GR371" s="28"/>
      <c r="GS371" s="28"/>
      <c r="GT371" s="28"/>
      <c r="GU371" s="28"/>
      <c r="GV371" s="28"/>
      <c r="GW371" s="28"/>
      <c r="GX371" s="28"/>
      <c r="GY371" s="28"/>
      <c r="GZ371" s="28"/>
      <c r="HA371" s="28"/>
      <c r="HB371" s="28"/>
      <c r="HC371" s="28"/>
      <c r="HD371" s="28"/>
      <c r="HE371" s="28"/>
      <c r="HF371" s="28"/>
      <c r="HG371" s="28"/>
      <c r="HH371" s="28"/>
      <c r="HI371" s="28"/>
      <c r="HJ371" s="28"/>
      <c r="HK371" s="28"/>
      <c r="HL371" s="28"/>
      <c r="HM371" s="28"/>
      <c r="HN371" s="28"/>
      <c r="HO371" s="28"/>
      <c r="HP371" s="28"/>
      <c r="HQ371" s="28"/>
      <c r="HR371" s="28"/>
      <c r="HS371" s="28"/>
      <c r="HT371" s="28"/>
      <c r="HU371" s="28"/>
      <c r="HV371" s="28"/>
      <c r="HW371" s="28"/>
      <c r="HX371" s="28"/>
      <c r="HY371" s="28"/>
      <c r="HZ371" s="28"/>
      <c r="IA371" s="28"/>
      <c r="IB371" s="28"/>
      <c r="IC371" s="28"/>
      <c r="ID371" s="28"/>
      <c r="IE371" s="28"/>
      <c r="IF371" s="28"/>
      <c r="IG371" s="28"/>
      <c r="IH371" s="28"/>
      <c r="II371" s="28"/>
      <c r="IJ371" s="28"/>
      <c r="IK371" s="28"/>
      <c r="IL371" s="28"/>
      <c r="IM371" s="28"/>
      <c r="IN371" s="28"/>
    </row>
    <row r="372" spans="9:248" x14ac:dyDescent="0.35">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c r="HG372" s="28"/>
      <c r="HH372" s="28"/>
      <c r="HI372" s="28"/>
      <c r="HJ372" s="28"/>
      <c r="HK372" s="28"/>
      <c r="HL372" s="28"/>
      <c r="HM372" s="28"/>
      <c r="HN372" s="28"/>
      <c r="HO372" s="28"/>
      <c r="HP372" s="28"/>
      <c r="HQ372" s="28"/>
      <c r="HR372" s="28"/>
      <c r="HS372" s="28"/>
      <c r="HT372" s="28"/>
      <c r="HU372" s="28"/>
      <c r="HV372" s="28"/>
      <c r="HW372" s="28"/>
      <c r="HX372" s="28"/>
      <c r="HY372" s="28"/>
      <c r="HZ372" s="28"/>
      <c r="IA372" s="28"/>
      <c r="IB372" s="28"/>
      <c r="IC372" s="28"/>
      <c r="ID372" s="28"/>
      <c r="IE372" s="28"/>
      <c r="IF372" s="28"/>
      <c r="IG372" s="28"/>
      <c r="IH372" s="28"/>
      <c r="II372" s="28"/>
      <c r="IJ372" s="28"/>
      <c r="IK372" s="28"/>
      <c r="IL372" s="28"/>
      <c r="IM372" s="28"/>
      <c r="IN372" s="28"/>
    </row>
    <row r="373" spans="9:248" x14ac:dyDescent="0.35">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c r="HG373" s="28"/>
      <c r="HH373" s="28"/>
      <c r="HI373" s="28"/>
      <c r="HJ373" s="28"/>
      <c r="HK373" s="28"/>
      <c r="HL373" s="28"/>
      <c r="HM373" s="28"/>
      <c r="HN373" s="28"/>
      <c r="HO373" s="28"/>
      <c r="HP373" s="28"/>
      <c r="HQ373" s="28"/>
      <c r="HR373" s="28"/>
      <c r="HS373" s="28"/>
      <c r="HT373" s="28"/>
      <c r="HU373" s="28"/>
      <c r="HV373" s="28"/>
      <c r="HW373" s="28"/>
      <c r="HX373" s="28"/>
      <c r="HY373" s="28"/>
      <c r="HZ373" s="28"/>
      <c r="IA373" s="28"/>
      <c r="IB373" s="28"/>
      <c r="IC373" s="28"/>
      <c r="ID373" s="28"/>
      <c r="IE373" s="28"/>
      <c r="IF373" s="28"/>
      <c r="IG373" s="28"/>
      <c r="IH373" s="28"/>
      <c r="II373" s="28"/>
      <c r="IJ373" s="28"/>
      <c r="IK373" s="28"/>
      <c r="IL373" s="28"/>
      <c r="IM373" s="28"/>
      <c r="IN373" s="28"/>
    </row>
    <row r="374" spans="9:248" x14ac:dyDescent="0.35">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c r="HG374" s="28"/>
      <c r="HH374" s="28"/>
      <c r="HI374" s="28"/>
      <c r="HJ374" s="28"/>
      <c r="HK374" s="28"/>
      <c r="HL374" s="28"/>
      <c r="HM374" s="28"/>
      <c r="HN374" s="28"/>
      <c r="HO374" s="28"/>
      <c r="HP374" s="28"/>
      <c r="HQ374" s="28"/>
      <c r="HR374" s="28"/>
      <c r="HS374" s="28"/>
      <c r="HT374" s="28"/>
      <c r="HU374" s="28"/>
      <c r="HV374" s="28"/>
      <c r="HW374" s="28"/>
      <c r="HX374" s="28"/>
      <c r="HY374" s="28"/>
      <c r="HZ374" s="28"/>
      <c r="IA374" s="28"/>
      <c r="IB374" s="28"/>
      <c r="IC374" s="28"/>
      <c r="ID374" s="28"/>
      <c r="IE374" s="28"/>
      <c r="IF374" s="28"/>
      <c r="IG374" s="28"/>
      <c r="IH374" s="28"/>
      <c r="II374" s="28"/>
      <c r="IJ374" s="28"/>
      <c r="IK374" s="28"/>
      <c r="IL374" s="28"/>
      <c r="IM374" s="28"/>
      <c r="IN374" s="28"/>
    </row>
    <row r="375" spans="9:248" x14ac:dyDescent="0.35">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c r="HG375" s="28"/>
      <c r="HH375" s="28"/>
      <c r="HI375" s="28"/>
      <c r="HJ375" s="28"/>
      <c r="HK375" s="28"/>
      <c r="HL375" s="28"/>
      <c r="HM375" s="28"/>
      <c r="HN375" s="28"/>
      <c r="HO375" s="28"/>
      <c r="HP375" s="28"/>
      <c r="HQ375" s="28"/>
      <c r="HR375" s="28"/>
      <c r="HS375" s="28"/>
      <c r="HT375" s="28"/>
      <c r="HU375" s="28"/>
      <c r="HV375" s="28"/>
      <c r="HW375" s="28"/>
      <c r="HX375" s="28"/>
      <c r="HY375" s="28"/>
      <c r="HZ375" s="28"/>
      <c r="IA375" s="28"/>
      <c r="IB375" s="28"/>
      <c r="IC375" s="28"/>
      <c r="ID375" s="28"/>
      <c r="IE375" s="28"/>
      <c r="IF375" s="28"/>
      <c r="IG375" s="28"/>
      <c r="IH375" s="28"/>
      <c r="II375" s="28"/>
      <c r="IJ375" s="28"/>
      <c r="IK375" s="28"/>
      <c r="IL375" s="28"/>
      <c r="IM375" s="28"/>
      <c r="IN375" s="28"/>
    </row>
    <row r="376" spans="9:248" x14ac:dyDescent="0.35">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8"/>
      <c r="FJ376" s="28"/>
      <c r="FK376" s="28"/>
      <c r="FL376" s="28"/>
      <c r="FM376" s="28"/>
      <c r="FN376" s="28"/>
      <c r="FO376" s="28"/>
      <c r="FP376" s="28"/>
      <c r="FQ376" s="28"/>
      <c r="FR376" s="28"/>
      <c r="FS376" s="28"/>
      <c r="FT376" s="28"/>
      <c r="FU376" s="28"/>
      <c r="FV376" s="28"/>
      <c r="FW376" s="28"/>
      <c r="FX376" s="28"/>
      <c r="FY376" s="28"/>
      <c r="FZ376" s="28"/>
      <c r="GA376" s="28"/>
      <c r="GB376" s="28"/>
      <c r="GC376" s="28"/>
      <c r="GD376" s="28"/>
      <c r="GE376" s="28"/>
      <c r="GF376" s="28"/>
      <c r="GG376" s="28"/>
      <c r="GH376" s="28"/>
      <c r="GI376" s="28"/>
      <c r="GJ376" s="28"/>
      <c r="GK376" s="28"/>
      <c r="GL376" s="28"/>
      <c r="GM376" s="28"/>
      <c r="GN376" s="28"/>
      <c r="GO376" s="28"/>
      <c r="GP376" s="28"/>
      <c r="GQ376" s="28"/>
      <c r="GR376" s="28"/>
      <c r="GS376" s="28"/>
      <c r="GT376" s="28"/>
      <c r="GU376" s="28"/>
      <c r="GV376" s="28"/>
      <c r="GW376" s="28"/>
      <c r="GX376" s="28"/>
      <c r="GY376" s="28"/>
      <c r="GZ376" s="28"/>
      <c r="HA376" s="28"/>
      <c r="HB376" s="28"/>
      <c r="HC376" s="28"/>
      <c r="HD376" s="28"/>
      <c r="HE376" s="28"/>
      <c r="HF376" s="28"/>
      <c r="HG376" s="28"/>
      <c r="HH376" s="28"/>
      <c r="HI376" s="28"/>
      <c r="HJ376" s="28"/>
      <c r="HK376" s="28"/>
      <c r="HL376" s="28"/>
      <c r="HM376" s="28"/>
      <c r="HN376" s="28"/>
      <c r="HO376" s="28"/>
      <c r="HP376" s="28"/>
      <c r="HQ376" s="28"/>
      <c r="HR376" s="28"/>
      <c r="HS376" s="28"/>
      <c r="HT376" s="28"/>
      <c r="HU376" s="28"/>
      <c r="HV376" s="28"/>
      <c r="HW376" s="28"/>
      <c r="HX376" s="28"/>
      <c r="HY376" s="28"/>
      <c r="HZ376" s="28"/>
      <c r="IA376" s="28"/>
      <c r="IB376" s="28"/>
      <c r="IC376" s="28"/>
      <c r="ID376" s="28"/>
      <c r="IE376" s="28"/>
      <c r="IF376" s="28"/>
      <c r="IG376" s="28"/>
      <c r="IH376" s="28"/>
      <c r="II376" s="28"/>
      <c r="IJ376" s="28"/>
      <c r="IK376" s="28"/>
      <c r="IL376" s="28"/>
      <c r="IM376" s="28"/>
      <c r="IN376" s="28"/>
    </row>
    <row r="377" spans="9:248" x14ac:dyDescent="0.35">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c r="DX377" s="28"/>
      <c r="DY377" s="28"/>
      <c r="DZ377" s="28"/>
      <c r="EA377" s="28"/>
      <c r="EB377" s="28"/>
      <c r="EC377" s="28"/>
      <c r="ED377" s="28"/>
      <c r="EE377" s="28"/>
      <c r="EF377" s="28"/>
      <c r="EG377" s="28"/>
      <c r="EH377" s="28"/>
      <c r="EI377" s="28"/>
      <c r="EJ377" s="28"/>
      <c r="EK377" s="28"/>
      <c r="EL377" s="28"/>
      <c r="EM377" s="28"/>
      <c r="EN377" s="28"/>
      <c r="EO377" s="28"/>
      <c r="EP377" s="28"/>
      <c r="EQ377" s="28"/>
      <c r="ER377" s="28"/>
      <c r="ES377" s="28"/>
      <c r="ET377" s="28"/>
      <c r="EU377" s="28"/>
      <c r="EV377" s="28"/>
      <c r="EW377" s="28"/>
      <c r="EX377" s="28"/>
      <c r="EY377" s="28"/>
      <c r="EZ377" s="28"/>
      <c r="FA377" s="28"/>
      <c r="FB377" s="28"/>
      <c r="FC377" s="28"/>
      <c r="FD377" s="28"/>
      <c r="FE377" s="28"/>
      <c r="FF377" s="28"/>
      <c r="FG377" s="28"/>
      <c r="FH377" s="28"/>
      <c r="FI377" s="28"/>
      <c r="FJ377" s="28"/>
      <c r="FK377" s="28"/>
      <c r="FL377" s="28"/>
      <c r="FM377" s="28"/>
      <c r="FN377" s="28"/>
      <c r="FO377" s="28"/>
      <c r="FP377" s="28"/>
      <c r="FQ377" s="28"/>
      <c r="FR377" s="28"/>
      <c r="FS377" s="28"/>
      <c r="FT377" s="28"/>
      <c r="FU377" s="28"/>
      <c r="FV377" s="28"/>
      <c r="FW377" s="28"/>
      <c r="FX377" s="28"/>
      <c r="FY377" s="28"/>
      <c r="FZ377" s="28"/>
      <c r="GA377" s="28"/>
      <c r="GB377" s="28"/>
      <c r="GC377" s="28"/>
      <c r="GD377" s="28"/>
      <c r="GE377" s="28"/>
      <c r="GF377" s="28"/>
      <c r="GG377" s="28"/>
      <c r="GH377" s="28"/>
      <c r="GI377" s="28"/>
      <c r="GJ377" s="28"/>
      <c r="GK377" s="28"/>
      <c r="GL377" s="28"/>
      <c r="GM377" s="28"/>
      <c r="GN377" s="28"/>
      <c r="GO377" s="28"/>
      <c r="GP377" s="28"/>
      <c r="GQ377" s="28"/>
      <c r="GR377" s="28"/>
      <c r="GS377" s="28"/>
      <c r="GT377" s="28"/>
      <c r="GU377" s="28"/>
      <c r="GV377" s="28"/>
      <c r="GW377" s="28"/>
      <c r="GX377" s="28"/>
      <c r="GY377" s="28"/>
      <c r="GZ377" s="28"/>
      <c r="HA377" s="28"/>
      <c r="HB377" s="28"/>
      <c r="HC377" s="28"/>
      <c r="HD377" s="28"/>
      <c r="HE377" s="28"/>
      <c r="HF377" s="28"/>
      <c r="HG377" s="28"/>
      <c r="HH377" s="28"/>
      <c r="HI377" s="28"/>
      <c r="HJ377" s="28"/>
      <c r="HK377" s="28"/>
      <c r="HL377" s="28"/>
      <c r="HM377" s="28"/>
      <c r="HN377" s="28"/>
      <c r="HO377" s="28"/>
      <c r="HP377" s="28"/>
      <c r="HQ377" s="28"/>
      <c r="HR377" s="28"/>
      <c r="HS377" s="28"/>
      <c r="HT377" s="28"/>
      <c r="HU377" s="28"/>
      <c r="HV377" s="28"/>
      <c r="HW377" s="28"/>
      <c r="HX377" s="28"/>
      <c r="HY377" s="28"/>
      <c r="HZ377" s="28"/>
      <c r="IA377" s="28"/>
      <c r="IB377" s="28"/>
      <c r="IC377" s="28"/>
      <c r="ID377" s="28"/>
      <c r="IE377" s="28"/>
      <c r="IF377" s="28"/>
      <c r="IG377" s="28"/>
      <c r="IH377" s="28"/>
      <c r="II377" s="28"/>
      <c r="IJ377" s="28"/>
      <c r="IK377" s="28"/>
      <c r="IL377" s="28"/>
      <c r="IM377" s="28"/>
      <c r="IN377" s="28"/>
    </row>
    <row r="378" spans="9:248" x14ac:dyDescent="0.35">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c r="EV378" s="28"/>
      <c r="EW378" s="28"/>
      <c r="EX378" s="28"/>
      <c r="EY378" s="28"/>
      <c r="EZ378" s="28"/>
      <c r="FA378" s="28"/>
      <c r="FB378" s="28"/>
      <c r="FC378" s="28"/>
      <c r="FD378" s="28"/>
      <c r="FE378" s="28"/>
      <c r="FF378" s="28"/>
      <c r="FG378" s="28"/>
      <c r="FH378" s="28"/>
      <c r="FI378" s="28"/>
      <c r="FJ378" s="28"/>
      <c r="FK378" s="28"/>
      <c r="FL378" s="28"/>
      <c r="FM378" s="28"/>
      <c r="FN378" s="28"/>
      <c r="FO378" s="28"/>
      <c r="FP378" s="28"/>
      <c r="FQ378" s="28"/>
      <c r="FR378" s="28"/>
      <c r="FS378" s="28"/>
      <c r="FT378" s="28"/>
      <c r="FU378" s="28"/>
      <c r="FV378" s="28"/>
      <c r="FW378" s="28"/>
      <c r="FX378" s="28"/>
      <c r="FY378" s="28"/>
      <c r="FZ378" s="28"/>
      <c r="GA378" s="28"/>
      <c r="GB378" s="28"/>
      <c r="GC378" s="28"/>
      <c r="GD378" s="28"/>
      <c r="GE378" s="28"/>
      <c r="GF378" s="28"/>
      <c r="GG378" s="28"/>
      <c r="GH378" s="28"/>
      <c r="GI378" s="28"/>
      <c r="GJ378" s="28"/>
      <c r="GK378" s="28"/>
      <c r="GL378" s="28"/>
      <c r="GM378" s="28"/>
      <c r="GN378" s="28"/>
      <c r="GO378" s="28"/>
      <c r="GP378" s="28"/>
      <c r="GQ378" s="28"/>
      <c r="GR378" s="28"/>
      <c r="GS378" s="28"/>
      <c r="GT378" s="28"/>
      <c r="GU378" s="28"/>
      <c r="GV378" s="28"/>
      <c r="GW378" s="28"/>
      <c r="GX378" s="28"/>
      <c r="GY378" s="28"/>
      <c r="GZ378" s="28"/>
      <c r="HA378" s="28"/>
      <c r="HB378" s="28"/>
      <c r="HC378" s="28"/>
      <c r="HD378" s="28"/>
      <c r="HE378" s="28"/>
      <c r="HF378" s="28"/>
      <c r="HG378" s="28"/>
      <c r="HH378" s="28"/>
      <c r="HI378" s="28"/>
      <c r="HJ378" s="28"/>
      <c r="HK378" s="28"/>
      <c r="HL378" s="28"/>
      <c r="HM378" s="28"/>
      <c r="HN378" s="28"/>
      <c r="HO378" s="28"/>
      <c r="HP378" s="28"/>
      <c r="HQ378" s="28"/>
      <c r="HR378" s="28"/>
      <c r="HS378" s="28"/>
      <c r="HT378" s="28"/>
      <c r="HU378" s="28"/>
      <c r="HV378" s="28"/>
      <c r="HW378" s="28"/>
      <c r="HX378" s="28"/>
      <c r="HY378" s="28"/>
      <c r="HZ378" s="28"/>
      <c r="IA378" s="28"/>
      <c r="IB378" s="28"/>
      <c r="IC378" s="28"/>
      <c r="ID378" s="28"/>
      <c r="IE378" s="28"/>
      <c r="IF378" s="28"/>
      <c r="IG378" s="28"/>
      <c r="IH378" s="28"/>
      <c r="II378" s="28"/>
      <c r="IJ378" s="28"/>
      <c r="IK378" s="28"/>
      <c r="IL378" s="28"/>
      <c r="IM378" s="28"/>
      <c r="IN378" s="28"/>
    </row>
    <row r="379" spans="9:248" x14ac:dyDescent="0.35">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c r="EV379" s="28"/>
      <c r="EW379" s="28"/>
      <c r="EX379" s="28"/>
      <c r="EY379" s="28"/>
      <c r="EZ379" s="28"/>
      <c r="FA379" s="28"/>
      <c r="FB379" s="28"/>
      <c r="FC379" s="28"/>
      <c r="FD379" s="28"/>
      <c r="FE379" s="28"/>
      <c r="FF379" s="28"/>
      <c r="FG379" s="28"/>
      <c r="FH379" s="28"/>
      <c r="FI379" s="28"/>
      <c r="FJ379" s="28"/>
      <c r="FK379" s="28"/>
      <c r="FL379" s="28"/>
      <c r="FM379" s="28"/>
      <c r="FN379" s="28"/>
      <c r="FO379" s="28"/>
      <c r="FP379" s="28"/>
      <c r="FQ379" s="28"/>
      <c r="FR379" s="28"/>
      <c r="FS379" s="28"/>
      <c r="FT379" s="28"/>
      <c r="FU379" s="28"/>
      <c r="FV379" s="28"/>
      <c r="FW379" s="28"/>
      <c r="FX379" s="28"/>
      <c r="FY379" s="28"/>
      <c r="FZ379" s="28"/>
      <c r="GA379" s="28"/>
      <c r="GB379" s="28"/>
      <c r="GC379" s="28"/>
      <c r="GD379" s="28"/>
      <c r="GE379" s="28"/>
      <c r="GF379" s="28"/>
      <c r="GG379" s="28"/>
      <c r="GH379" s="28"/>
      <c r="GI379" s="28"/>
      <c r="GJ379" s="28"/>
      <c r="GK379" s="28"/>
      <c r="GL379" s="28"/>
      <c r="GM379" s="28"/>
      <c r="GN379" s="28"/>
      <c r="GO379" s="28"/>
      <c r="GP379" s="28"/>
      <c r="GQ379" s="28"/>
      <c r="GR379" s="28"/>
      <c r="GS379" s="28"/>
      <c r="GT379" s="28"/>
      <c r="GU379" s="28"/>
      <c r="GV379" s="28"/>
      <c r="GW379" s="28"/>
      <c r="GX379" s="28"/>
      <c r="GY379" s="28"/>
      <c r="GZ379" s="28"/>
      <c r="HA379" s="28"/>
      <c r="HB379" s="28"/>
      <c r="HC379" s="28"/>
      <c r="HD379" s="28"/>
      <c r="HE379" s="28"/>
      <c r="HF379" s="28"/>
      <c r="HG379" s="28"/>
      <c r="HH379" s="28"/>
      <c r="HI379" s="28"/>
      <c r="HJ379" s="28"/>
      <c r="HK379" s="28"/>
      <c r="HL379" s="28"/>
      <c r="HM379" s="28"/>
      <c r="HN379" s="28"/>
      <c r="HO379" s="28"/>
      <c r="HP379" s="28"/>
      <c r="HQ379" s="28"/>
      <c r="HR379" s="28"/>
      <c r="HS379" s="28"/>
      <c r="HT379" s="28"/>
      <c r="HU379" s="28"/>
      <c r="HV379" s="28"/>
      <c r="HW379" s="28"/>
      <c r="HX379" s="28"/>
      <c r="HY379" s="28"/>
      <c r="HZ379" s="28"/>
      <c r="IA379" s="28"/>
      <c r="IB379" s="28"/>
      <c r="IC379" s="28"/>
      <c r="ID379" s="28"/>
      <c r="IE379" s="28"/>
      <c r="IF379" s="28"/>
      <c r="IG379" s="28"/>
      <c r="IH379" s="28"/>
      <c r="II379" s="28"/>
      <c r="IJ379" s="28"/>
      <c r="IK379" s="28"/>
      <c r="IL379" s="28"/>
      <c r="IM379" s="28"/>
      <c r="IN379" s="28"/>
    </row>
    <row r="380" spans="9:248" x14ac:dyDescent="0.35">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c r="EV380" s="28"/>
      <c r="EW380" s="28"/>
      <c r="EX380" s="28"/>
      <c r="EY380" s="28"/>
      <c r="EZ380" s="28"/>
      <c r="FA380" s="28"/>
      <c r="FB380" s="28"/>
      <c r="FC380" s="28"/>
      <c r="FD380" s="28"/>
      <c r="FE380" s="28"/>
      <c r="FF380" s="28"/>
      <c r="FG380" s="28"/>
      <c r="FH380" s="28"/>
      <c r="FI380" s="28"/>
      <c r="FJ380" s="28"/>
      <c r="FK380" s="28"/>
      <c r="FL380" s="28"/>
      <c r="FM380" s="28"/>
      <c r="FN380" s="28"/>
      <c r="FO380" s="28"/>
      <c r="FP380" s="28"/>
      <c r="FQ380" s="28"/>
      <c r="FR380" s="28"/>
      <c r="FS380" s="28"/>
      <c r="FT380" s="28"/>
      <c r="FU380" s="28"/>
      <c r="FV380" s="28"/>
      <c r="FW380" s="28"/>
      <c r="FX380" s="28"/>
      <c r="FY380" s="28"/>
      <c r="FZ380" s="28"/>
      <c r="GA380" s="28"/>
      <c r="GB380" s="28"/>
      <c r="GC380" s="28"/>
      <c r="GD380" s="28"/>
      <c r="GE380" s="28"/>
      <c r="GF380" s="28"/>
      <c r="GG380" s="28"/>
      <c r="GH380" s="28"/>
      <c r="GI380" s="28"/>
      <c r="GJ380" s="28"/>
      <c r="GK380" s="28"/>
      <c r="GL380" s="28"/>
      <c r="GM380" s="28"/>
      <c r="GN380" s="28"/>
      <c r="GO380" s="28"/>
      <c r="GP380" s="28"/>
      <c r="GQ380" s="28"/>
      <c r="GR380" s="28"/>
      <c r="GS380" s="28"/>
      <c r="GT380" s="28"/>
      <c r="GU380" s="28"/>
      <c r="GV380" s="28"/>
      <c r="GW380" s="28"/>
      <c r="GX380" s="28"/>
      <c r="GY380" s="28"/>
      <c r="GZ380" s="28"/>
      <c r="HA380" s="28"/>
      <c r="HB380" s="28"/>
      <c r="HC380" s="28"/>
      <c r="HD380" s="28"/>
      <c r="HE380" s="28"/>
      <c r="HF380" s="28"/>
      <c r="HG380" s="28"/>
      <c r="HH380" s="28"/>
      <c r="HI380" s="28"/>
      <c r="HJ380" s="28"/>
      <c r="HK380" s="28"/>
      <c r="HL380" s="28"/>
      <c r="HM380" s="28"/>
      <c r="HN380" s="28"/>
      <c r="HO380" s="28"/>
      <c r="HP380" s="28"/>
      <c r="HQ380" s="28"/>
      <c r="HR380" s="28"/>
      <c r="HS380" s="28"/>
      <c r="HT380" s="28"/>
      <c r="HU380" s="28"/>
      <c r="HV380" s="28"/>
      <c r="HW380" s="28"/>
      <c r="HX380" s="28"/>
      <c r="HY380" s="28"/>
      <c r="HZ380" s="28"/>
      <c r="IA380" s="28"/>
      <c r="IB380" s="28"/>
      <c r="IC380" s="28"/>
      <c r="ID380" s="28"/>
      <c r="IE380" s="28"/>
      <c r="IF380" s="28"/>
      <c r="IG380" s="28"/>
      <c r="IH380" s="28"/>
      <c r="II380" s="28"/>
      <c r="IJ380" s="28"/>
      <c r="IK380" s="28"/>
      <c r="IL380" s="28"/>
      <c r="IM380" s="28"/>
      <c r="IN380" s="28"/>
    </row>
    <row r="381" spans="9:248" x14ac:dyDescent="0.35">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c r="DX381" s="28"/>
      <c r="DY381" s="28"/>
      <c r="DZ381" s="28"/>
      <c r="EA381" s="28"/>
      <c r="EB381" s="28"/>
      <c r="EC381" s="28"/>
      <c r="ED381" s="28"/>
      <c r="EE381" s="28"/>
      <c r="EF381" s="28"/>
      <c r="EG381" s="28"/>
      <c r="EH381" s="28"/>
      <c r="EI381" s="28"/>
      <c r="EJ381" s="28"/>
      <c r="EK381" s="28"/>
      <c r="EL381" s="28"/>
      <c r="EM381" s="28"/>
      <c r="EN381" s="28"/>
      <c r="EO381" s="28"/>
      <c r="EP381" s="28"/>
      <c r="EQ381" s="28"/>
      <c r="ER381" s="28"/>
      <c r="ES381" s="28"/>
      <c r="ET381" s="28"/>
      <c r="EU381" s="28"/>
      <c r="EV381" s="28"/>
      <c r="EW381" s="28"/>
      <c r="EX381" s="28"/>
      <c r="EY381" s="28"/>
      <c r="EZ381" s="28"/>
      <c r="FA381" s="28"/>
      <c r="FB381" s="28"/>
      <c r="FC381" s="28"/>
      <c r="FD381" s="28"/>
      <c r="FE381" s="28"/>
      <c r="FF381" s="28"/>
      <c r="FG381" s="28"/>
      <c r="FH381" s="28"/>
      <c r="FI381" s="28"/>
      <c r="FJ381" s="28"/>
      <c r="FK381" s="28"/>
      <c r="FL381" s="28"/>
      <c r="FM381" s="28"/>
      <c r="FN381" s="28"/>
      <c r="FO381" s="28"/>
      <c r="FP381" s="28"/>
      <c r="FQ381" s="28"/>
      <c r="FR381" s="28"/>
      <c r="FS381" s="28"/>
      <c r="FT381" s="28"/>
      <c r="FU381" s="28"/>
      <c r="FV381" s="28"/>
      <c r="FW381" s="28"/>
      <c r="FX381" s="28"/>
      <c r="FY381" s="28"/>
      <c r="FZ381" s="28"/>
      <c r="GA381" s="28"/>
      <c r="GB381" s="28"/>
      <c r="GC381" s="28"/>
      <c r="GD381" s="28"/>
      <c r="GE381" s="28"/>
      <c r="GF381" s="28"/>
      <c r="GG381" s="28"/>
      <c r="GH381" s="28"/>
      <c r="GI381" s="28"/>
      <c r="GJ381" s="28"/>
      <c r="GK381" s="28"/>
      <c r="GL381" s="28"/>
      <c r="GM381" s="28"/>
      <c r="GN381" s="28"/>
      <c r="GO381" s="28"/>
      <c r="GP381" s="28"/>
      <c r="GQ381" s="28"/>
      <c r="GR381" s="28"/>
      <c r="GS381" s="28"/>
      <c r="GT381" s="28"/>
      <c r="GU381" s="28"/>
      <c r="GV381" s="28"/>
      <c r="GW381" s="28"/>
      <c r="GX381" s="28"/>
      <c r="GY381" s="28"/>
      <c r="GZ381" s="28"/>
      <c r="HA381" s="28"/>
      <c r="HB381" s="28"/>
      <c r="HC381" s="28"/>
      <c r="HD381" s="28"/>
      <c r="HE381" s="28"/>
      <c r="HF381" s="28"/>
      <c r="HG381" s="28"/>
      <c r="HH381" s="28"/>
      <c r="HI381" s="28"/>
      <c r="HJ381" s="28"/>
      <c r="HK381" s="28"/>
      <c r="HL381" s="28"/>
      <c r="HM381" s="28"/>
      <c r="HN381" s="28"/>
      <c r="HO381" s="28"/>
      <c r="HP381" s="28"/>
      <c r="HQ381" s="28"/>
      <c r="HR381" s="28"/>
      <c r="HS381" s="28"/>
      <c r="HT381" s="28"/>
      <c r="HU381" s="28"/>
      <c r="HV381" s="28"/>
      <c r="HW381" s="28"/>
      <c r="HX381" s="28"/>
      <c r="HY381" s="28"/>
      <c r="HZ381" s="28"/>
      <c r="IA381" s="28"/>
      <c r="IB381" s="28"/>
      <c r="IC381" s="28"/>
      <c r="ID381" s="28"/>
      <c r="IE381" s="28"/>
      <c r="IF381" s="28"/>
      <c r="IG381" s="28"/>
      <c r="IH381" s="28"/>
      <c r="II381" s="28"/>
      <c r="IJ381" s="28"/>
      <c r="IK381" s="28"/>
      <c r="IL381" s="28"/>
      <c r="IM381" s="28"/>
      <c r="IN381" s="28"/>
    </row>
    <row r="382" spans="9:248" x14ac:dyDescent="0.35">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c r="EV382" s="28"/>
      <c r="EW382" s="28"/>
      <c r="EX382" s="28"/>
      <c r="EY382" s="28"/>
      <c r="EZ382" s="28"/>
      <c r="FA382" s="28"/>
      <c r="FB382" s="28"/>
      <c r="FC382" s="28"/>
      <c r="FD382" s="28"/>
      <c r="FE382" s="28"/>
      <c r="FF382" s="28"/>
      <c r="FG382" s="28"/>
      <c r="FH382" s="28"/>
      <c r="FI382" s="28"/>
      <c r="FJ382" s="28"/>
      <c r="FK382" s="28"/>
      <c r="FL382" s="28"/>
      <c r="FM382" s="28"/>
      <c r="FN382" s="28"/>
      <c r="FO382" s="28"/>
      <c r="FP382" s="28"/>
      <c r="FQ382" s="28"/>
      <c r="FR382" s="28"/>
      <c r="FS382" s="28"/>
      <c r="FT382" s="28"/>
      <c r="FU382" s="28"/>
      <c r="FV382" s="28"/>
      <c r="FW382" s="28"/>
      <c r="FX382" s="28"/>
      <c r="FY382" s="28"/>
      <c r="FZ382" s="28"/>
      <c r="GA382" s="28"/>
      <c r="GB382" s="28"/>
      <c r="GC382" s="28"/>
      <c r="GD382" s="28"/>
      <c r="GE382" s="28"/>
      <c r="GF382" s="28"/>
      <c r="GG382" s="28"/>
      <c r="GH382" s="28"/>
      <c r="GI382" s="28"/>
      <c r="GJ382" s="28"/>
      <c r="GK382" s="28"/>
      <c r="GL382" s="28"/>
      <c r="GM382" s="28"/>
      <c r="GN382" s="28"/>
      <c r="GO382" s="28"/>
      <c r="GP382" s="28"/>
      <c r="GQ382" s="28"/>
      <c r="GR382" s="28"/>
      <c r="GS382" s="28"/>
      <c r="GT382" s="28"/>
      <c r="GU382" s="28"/>
      <c r="GV382" s="28"/>
      <c r="GW382" s="28"/>
      <c r="GX382" s="28"/>
      <c r="GY382" s="28"/>
      <c r="GZ382" s="28"/>
      <c r="HA382" s="28"/>
      <c r="HB382" s="28"/>
      <c r="HC382" s="28"/>
      <c r="HD382" s="28"/>
      <c r="HE382" s="28"/>
      <c r="HF382" s="28"/>
      <c r="HG382" s="28"/>
      <c r="HH382" s="28"/>
      <c r="HI382" s="28"/>
      <c r="HJ382" s="28"/>
      <c r="HK382" s="28"/>
      <c r="HL382" s="28"/>
      <c r="HM382" s="28"/>
      <c r="HN382" s="28"/>
      <c r="HO382" s="28"/>
      <c r="HP382" s="28"/>
      <c r="HQ382" s="28"/>
      <c r="HR382" s="28"/>
      <c r="HS382" s="28"/>
      <c r="HT382" s="28"/>
      <c r="HU382" s="28"/>
      <c r="HV382" s="28"/>
      <c r="HW382" s="28"/>
      <c r="HX382" s="28"/>
      <c r="HY382" s="28"/>
      <c r="HZ382" s="28"/>
      <c r="IA382" s="28"/>
      <c r="IB382" s="28"/>
      <c r="IC382" s="28"/>
      <c r="ID382" s="28"/>
      <c r="IE382" s="28"/>
      <c r="IF382" s="28"/>
      <c r="IG382" s="28"/>
      <c r="IH382" s="28"/>
      <c r="II382" s="28"/>
      <c r="IJ382" s="28"/>
      <c r="IK382" s="28"/>
      <c r="IL382" s="28"/>
      <c r="IM382" s="28"/>
      <c r="IN382" s="28"/>
    </row>
    <row r="383" spans="9:248" x14ac:dyDescent="0.35">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c r="EV383" s="28"/>
      <c r="EW383" s="28"/>
      <c r="EX383" s="28"/>
      <c r="EY383" s="28"/>
      <c r="EZ383" s="28"/>
      <c r="FA383" s="28"/>
      <c r="FB383" s="28"/>
      <c r="FC383" s="28"/>
      <c r="FD383" s="28"/>
      <c r="FE383" s="28"/>
      <c r="FF383" s="28"/>
      <c r="FG383" s="28"/>
      <c r="FH383" s="28"/>
      <c r="FI383" s="28"/>
      <c r="FJ383" s="28"/>
      <c r="FK383" s="28"/>
      <c r="FL383" s="28"/>
      <c r="FM383" s="28"/>
      <c r="FN383" s="28"/>
      <c r="FO383" s="28"/>
      <c r="FP383" s="28"/>
      <c r="FQ383" s="28"/>
      <c r="FR383" s="28"/>
      <c r="FS383" s="28"/>
      <c r="FT383" s="28"/>
      <c r="FU383" s="28"/>
      <c r="FV383" s="28"/>
      <c r="FW383" s="28"/>
      <c r="FX383" s="28"/>
      <c r="FY383" s="28"/>
      <c r="FZ383" s="28"/>
      <c r="GA383" s="28"/>
      <c r="GB383" s="28"/>
      <c r="GC383" s="28"/>
      <c r="GD383" s="28"/>
      <c r="GE383" s="28"/>
      <c r="GF383" s="28"/>
      <c r="GG383" s="28"/>
      <c r="GH383" s="28"/>
      <c r="GI383" s="28"/>
      <c r="GJ383" s="28"/>
      <c r="GK383" s="28"/>
      <c r="GL383" s="28"/>
      <c r="GM383" s="28"/>
      <c r="GN383" s="28"/>
      <c r="GO383" s="28"/>
      <c r="GP383" s="28"/>
      <c r="GQ383" s="28"/>
      <c r="GR383" s="28"/>
      <c r="GS383" s="28"/>
      <c r="GT383" s="28"/>
      <c r="GU383" s="28"/>
      <c r="GV383" s="28"/>
      <c r="GW383" s="28"/>
      <c r="GX383" s="28"/>
      <c r="GY383" s="28"/>
      <c r="GZ383" s="28"/>
      <c r="HA383" s="28"/>
      <c r="HB383" s="28"/>
      <c r="HC383" s="28"/>
      <c r="HD383" s="28"/>
      <c r="HE383" s="28"/>
      <c r="HF383" s="28"/>
      <c r="HG383" s="28"/>
      <c r="HH383" s="28"/>
      <c r="HI383" s="28"/>
      <c r="HJ383" s="28"/>
      <c r="HK383" s="28"/>
      <c r="HL383" s="28"/>
      <c r="HM383" s="28"/>
      <c r="HN383" s="28"/>
      <c r="HO383" s="28"/>
      <c r="HP383" s="28"/>
      <c r="HQ383" s="28"/>
      <c r="HR383" s="28"/>
      <c r="HS383" s="28"/>
      <c r="HT383" s="28"/>
      <c r="HU383" s="28"/>
      <c r="HV383" s="28"/>
      <c r="HW383" s="28"/>
      <c r="HX383" s="28"/>
      <c r="HY383" s="28"/>
      <c r="HZ383" s="28"/>
      <c r="IA383" s="28"/>
      <c r="IB383" s="28"/>
      <c r="IC383" s="28"/>
      <c r="ID383" s="28"/>
      <c r="IE383" s="28"/>
      <c r="IF383" s="28"/>
      <c r="IG383" s="28"/>
      <c r="IH383" s="28"/>
      <c r="II383" s="28"/>
      <c r="IJ383" s="28"/>
      <c r="IK383" s="28"/>
      <c r="IL383" s="28"/>
      <c r="IM383" s="28"/>
      <c r="IN383" s="28"/>
    </row>
    <row r="384" spans="9:248" x14ac:dyDescent="0.35">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c r="DX384" s="28"/>
      <c r="DY384" s="28"/>
      <c r="DZ384" s="28"/>
      <c r="EA384" s="28"/>
      <c r="EB384" s="28"/>
      <c r="EC384" s="28"/>
      <c r="ED384" s="28"/>
      <c r="EE384" s="28"/>
      <c r="EF384" s="28"/>
      <c r="EG384" s="28"/>
      <c r="EH384" s="28"/>
      <c r="EI384" s="28"/>
      <c r="EJ384" s="28"/>
      <c r="EK384" s="28"/>
      <c r="EL384" s="28"/>
      <c r="EM384" s="28"/>
      <c r="EN384" s="28"/>
      <c r="EO384" s="28"/>
      <c r="EP384" s="28"/>
      <c r="EQ384" s="28"/>
      <c r="ER384" s="28"/>
      <c r="ES384" s="28"/>
      <c r="ET384" s="28"/>
      <c r="EU384" s="28"/>
      <c r="EV384" s="28"/>
      <c r="EW384" s="28"/>
      <c r="EX384" s="28"/>
      <c r="EY384" s="28"/>
      <c r="EZ384" s="28"/>
      <c r="FA384" s="28"/>
      <c r="FB384" s="28"/>
      <c r="FC384" s="28"/>
      <c r="FD384" s="28"/>
      <c r="FE384" s="28"/>
      <c r="FF384" s="28"/>
      <c r="FG384" s="28"/>
      <c r="FH384" s="28"/>
      <c r="FI384" s="28"/>
      <c r="FJ384" s="28"/>
      <c r="FK384" s="28"/>
      <c r="FL384" s="28"/>
      <c r="FM384" s="28"/>
      <c r="FN384" s="28"/>
      <c r="FO384" s="28"/>
      <c r="FP384" s="28"/>
      <c r="FQ384" s="28"/>
      <c r="FR384" s="28"/>
      <c r="FS384" s="28"/>
      <c r="FT384" s="28"/>
      <c r="FU384" s="28"/>
      <c r="FV384" s="28"/>
      <c r="FW384" s="28"/>
      <c r="FX384" s="28"/>
      <c r="FY384" s="28"/>
      <c r="FZ384" s="28"/>
      <c r="GA384" s="28"/>
      <c r="GB384" s="28"/>
      <c r="GC384" s="28"/>
      <c r="GD384" s="28"/>
      <c r="GE384" s="28"/>
      <c r="GF384" s="28"/>
      <c r="GG384" s="28"/>
      <c r="GH384" s="28"/>
      <c r="GI384" s="28"/>
      <c r="GJ384" s="28"/>
      <c r="GK384" s="28"/>
      <c r="GL384" s="28"/>
      <c r="GM384" s="28"/>
      <c r="GN384" s="28"/>
      <c r="GO384" s="28"/>
      <c r="GP384" s="28"/>
      <c r="GQ384" s="28"/>
      <c r="GR384" s="28"/>
      <c r="GS384" s="28"/>
      <c r="GT384" s="28"/>
      <c r="GU384" s="28"/>
      <c r="GV384" s="28"/>
      <c r="GW384" s="28"/>
      <c r="GX384" s="28"/>
      <c r="GY384" s="28"/>
      <c r="GZ384" s="28"/>
      <c r="HA384" s="28"/>
      <c r="HB384" s="28"/>
      <c r="HC384" s="28"/>
      <c r="HD384" s="28"/>
      <c r="HE384" s="28"/>
      <c r="HF384" s="28"/>
      <c r="HG384" s="28"/>
      <c r="HH384" s="28"/>
      <c r="HI384" s="28"/>
      <c r="HJ384" s="28"/>
      <c r="HK384" s="28"/>
      <c r="HL384" s="28"/>
      <c r="HM384" s="28"/>
      <c r="HN384" s="28"/>
      <c r="HO384" s="28"/>
      <c r="HP384" s="28"/>
      <c r="HQ384" s="28"/>
      <c r="HR384" s="28"/>
      <c r="HS384" s="28"/>
      <c r="HT384" s="28"/>
      <c r="HU384" s="28"/>
      <c r="HV384" s="28"/>
      <c r="HW384" s="28"/>
      <c r="HX384" s="28"/>
      <c r="HY384" s="28"/>
      <c r="HZ384" s="28"/>
      <c r="IA384" s="28"/>
      <c r="IB384" s="28"/>
      <c r="IC384" s="28"/>
      <c r="ID384" s="28"/>
      <c r="IE384" s="28"/>
      <c r="IF384" s="28"/>
      <c r="IG384" s="28"/>
      <c r="IH384" s="28"/>
      <c r="II384" s="28"/>
      <c r="IJ384" s="28"/>
      <c r="IK384" s="28"/>
      <c r="IL384" s="28"/>
      <c r="IM384" s="28"/>
      <c r="IN384" s="28"/>
    </row>
    <row r="385" spans="9:248" x14ac:dyDescent="0.35">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c r="DX385" s="28"/>
      <c r="DY385" s="28"/>
      <c r="DZ385" s="28"/>
      <c r="EA385" s="28"/>
      <c r="EB385" s="28"/>
      <c r="EC385" s="28"/>
      <c r="ED385" s="28"/>
      <c r="EE385" s="28"/>
      <c r="EF385" s="28"/>
      <c r="EG385" s="28"/>
      <c r="EH385" s="28"/>
      <c r="EI385" s="28"/>
      <c r="EJ385" s="28"/>
      <c r="EK385" s="28"/>
      <c r="EL385" s="28"/>
      <c r="EM385" s="28"/>
      <c r="EN385" s="28"/>
      <c r="EO385" s="28"/>
      <c r="EP385" s="28"/>
      <c r="EQ385" s="28"/>
      <c r="ER385" s="28"/>
      <c r="ES385" s="28"/>
      <c r="ET385" s="28"/>
      <c r="EU385" s="28"/>
      <c r="EV385" s="28"/>
      <c r="EW385" s="28"/>
      <c r="EX385" s="28"/>
      <c r="EY385" s="28"/>
      <c r="EZ385" s="28"/>
      <c r="FA385" s="28"/>
      <c r="FB385" s="28"/>
      <c r="FC385" s="28"/>
      <c r="FD385" s="28"/>
      <c r="FE385" s="28"/>
      <c r="FF385" s="28"/>
      <c r="FG385" s="28"/>
      <c r="FH385" s="28"/>
      <c r="FI385" s="28"/>
      <c r="FJ385" s="28"/>
      <c r="FK385" s="28"/>
      <c r="FL385" s="28"/>
      <c r="FM385" s="28"/>
      <c r="FN385" s="28"/>
      <c r="FO385" s="28"/>
      <c r="FP385" s="28"/>
      <c r="FQ385" s="28"/>
      <c r="FR385" s="28"/>
      <c r="FS385" s="28"/>
      <c r="FT385" s="28"/>
      <c r="FU385" s="28"/>
      <c r="FV385" s="28"/>
      <c r="FW385" s="28"/>
      <c r="FX385" s="28"/>
      <c r="FY385" s="28"/>
      <c r="FZ385" s="28"/>
      <c r="GA385" s="28"/>
      <c r="GB385" s="28"/>
      <c r="GC385" s="28"/>
      <c r="GD385" s="28"/>
      <c r="GE385" s="28"/>
      <c r="GF385" s="28"/>
      <c r="GG385" s="28"/>
      <c r="GH385" s="28"/>
      <c r="GI385" s="28"/>
      <c r="GJ385" s="28"/>
      <c r="GK385" s="28"/>
      <c r="GL385" s="28"/>
      <c r="GM385" s="28"/>
      <c r="GN385" s="28"/>
      <c r="GO385" s="28"/>
      <c r="GP385" s="28"/>
      <c r="GQ385" s="28"/>
      <c r="GR385" s="28"/>
      <c r="GS385" s="28"/>
      <c r="GT385" s="28"/>
      <c r="GU385" s="28"/>
      <c r="GV385" s="28"/>
      <c r="GW385" s="28"/>
      <c r="GX385" s="28"/>
      <c r="GY385" s="28"/>
      <c r="GZ385" s="28"/>
      <c r="HA385" s="28"/>
      <c r="HB385" s="28"/>
      <c r="HC385" s="28"/>
      <c r="HD385" s="28"/>
      <c r="HE385" s="28"/>
      <c r="HF385" s="28"/>
      <c r="HG385" s="28"/>
      <c r="HH385" s="28"/>
      <c r="HI385" s="28"/>
      <c r="HJ385" s="28"/>
      <c r="HK385" s="28"/>
      <c r="HL385" s="28"/>
      <c r="HM385" s="28"/>
      <c r="HN385" s="28"/>
      <c r="HO385" s="28"/>
      <c r="HP385" s="28"/>
      <c r="HQ385" s="28"/>
      <c r="HR385" s="28"/>
      <c r="HS385" s="28"/>
      <c r="HT385" s="28"/>
      <c r="HU385" s="28"/>
      <c r="HV385" s="28"/>
      <c r="HW385" s="28"/>
      <c r="HX385" s="28"/>
      <c r="HY385" s="28"/>
      <c r="HZ385" s="28"/>
      <c r="IA385" s="28"/>
      <c r="IB385" s="28"/>
      <c r="IC385" s="28"/>
      <c r="ID385" s="28"/>
      <c r="IE385" s="28"/>
      <c r="IF385" s="28"/>
      <c r="IG385" s="28"/>
      <c r="IH385" s="28"/>
      <c r="II385" s="28"/>
      <c r="IJ385" s="28"/>
      <c r="IK385" s="28"/>
      <c r="IL385" s="28"/>
      <c r="IM385" s="28"/>
      <c r="IN385" s="28"/>
    </row>
    <row r="386" spans="9:248" x14ac:dyDescent="0.35">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8"/>
      <c r="FJ386" s="28"/>
      <c r="FK386" s="28"/>
      <c r="FL386" s="28"/>
      <c r="FM386" s="28"/>
      <c r="FN386" s="28"/>
      <c r="FO386" s="28"/>
      <c r="FP386" s="28"/>
      <c r="FQ386" s="28"/>
      <c r="FR386" s="28"/>
      <c r="FS386" s="28"/>
      <c r="FT386" s="28"/>
      <c r="FU386" s="28"/>
      <c r="FV386" s="28"/>
      <c r="FW386" s="28"/>
      <c r="FX386" s="28"/>
      <c r="FY386" s="28"/>
      <c r="FZ386" s="28"/>
      <c r="GA386" s="28"/>
      <c r="GB386" s="28"/>
      <c r="GC386" s="28"/>
      <c r="GD386" s="28"/>
      <c r="GE386" s="28"/>
      <c r="GF386" s="28"/>
      <c r="GG386" s="28"/>
      <c r="GH386" s="28"/>
      <c r="GI386" s="28"/>
      <c r="GJ386" s="28"/>
      <c r="GK386" s="28"/>
      <c r="GL386" s="28"/>
      <c r="GM386" s="28"/>
      <c r="GN386" s="28"/>
      <c r="GO386" s="28"/>
      <c r="GP386" s="28"/>
      <c r="GQ386" s="28"/>
      <c r="GR386" s="28"/>
      <c r="GS386" s="28"/>
      <c r="GT386" s="28"/>
      <c r="GU386" s="28"/>
      <c r="GV386" s="28"/>
      <c r="GW386" s="28"/>
      <c r="GX386" s="28"/>
      <c r="GY386" s="28"/>
      <c r="GZ386" s="28"/>
      <c r="HA386" s="28"/>
      <c r="HB386" s="28"/>
      <c r="HC386" s="28"/>
      <c r="HD386" s="28"/>
      <c r="HE386" s="28"/>
      <c r="HF386" s="28"/>
      <c r="HG386" s="28"/>
      <c r="HH386" s="28"/>
      <c r="HI386" s="28"/>
      <c r="HJ386" s="28"/>
      <c r="HK386" s="28"/>
      <c r="HL386" s="28"/>
      <c r="HM386" s="28"/>
      <c r="HN386" s="28"/>
      <c r="HO386" s="28"/>
      <c r="HP386" s="28"/>
      <c r="HQ386" s="28"/>
      <c r="HR386" s="28"/>
      <c r="HS386" s="28"/>
      <c r="HT386" s="28"/>
      <c r="HU386" s="28"/>
      <c r="HV386" s="28"/>
      <c r="HW386" s="28"/>
      <c r="HX386" s="28"/>
      <c r="HY386" s="28"/>
      <c r="HZ386" s="28"/>
      <c r="IA386" s="28"/>
      <c r="IB386" s="28"/>
      <c r="IC386" s="28"/>
      <c r="ID386" s="28"/>
      <c r="IE386" s="28"/>
      <c r="IF386" s="28"/>
      <c r="IG386" s="28"/>
      <c r="IH386" s="28"/>
      <c r="II386" s="28"/>
      <c r="IJ386" s="28"/>
      <c r="IK386" s="28"/>
      <c r="IL386" s="28"/>
      <c r="IM386" s="28"/>
      <c r="IN386" s="28"/>
    </row>
    <row r="387" spans="9:248" x14ac:dyDescent="0.35">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c r="EV387" s="28"/>
      <c r="EW387" s="28"/>
      <c r="EX387" s="28"/>
      <c r="EY387" s="28"/>
      <c r="EZ387" s="28"/>
      <c r="FA387" s="28"/>
      <c r="FB387" s="28"/>
      <c r="FC387" s="28"/>
      <c r="FD387" s="28"/>
      <c r="FE387" s="28"/>
      <c r="FF387" s="28"/>
      <c r="FG387" s="28"/>
      <c r="FH387" s="28"/>
      <c r="FI387" s="28"/>
      <c r="FJ387" s="28"/>
      <c r="FK387" s="28"/>
      <c r="FL387" s="28"/>
      <c r="FM387" s="28"/>
      <c r="FN387" s="28"/>
      <c r="FO387" s="28"/>
      <c r="FP387" s="28"/>
      <c r="FQ387" s="28"/>
      <c r="FR387" s="28"/>
      <c r="FS387" s="28"/>
      <c r="FT387" s="28"/>
      <c r="FU387" s="28"/>
      <c r="FV387" s="28"/>
      <c r="FW387" s="28"/>
      <c r="FX387" s="28"/>
      <c r="FY387" s="28"/>
      <c r="FZ387" s="28"/>
      <c r="GA387" s="28"/>
      <c r="GB387" s="28"/>
      <c r="GC387" s="28"/>
      <c r="GD387" s="28"/>
      <c r="GE387" s="28"/>
      <c r="GF387" s="28"/>
      <c r="GG387" s="28"/>
      <c r="GH387" s="28"/>
      <c r="GI387" s="28"/>
      <c r="GJ387" s="28"/>
      <c r="GK387" s="28"/>
      <c r="GL387" s="28"/>
      <c r="GM387" s="28"/>
      <c r="GN387" s="28"/>
      <c r="GO387" s="28"/>
      <c r="GP387" s="28"/>
      <c r="GQ387" s="28"/>
      <c r="GR387" s="28"/>
      <c r="GS387" s="28"/>
      <c r="GT387" s="28"/>
      <c r="GU387" s="28"/>
      <c r="GV387" s="28"/>
      <c r="GW387" s="28"/>
      <c r="GX387" s="28"/>
      <c r="GY387" s="28"/>
      <c r="GZ387" s="28"/>
      <c r="HA387" s="28"/>
      <c r="HB387" s="28"/>
      <c r="HC387" s="28"/>
      <c r="HD387" s="28"/>
      <c r="HE387" s="28"/>
      <c r="HF387" s="28"/>
      <c r="HG387" s="28"/>
      <c r="HH387" s="28"/>
      <c r="HI387" s="28"/>
      <c r="HJ387" s="28"/>
      <c r="HK387" s="28"/>
      <c r="HL387" s="28"/>
      <c r="HM387" s="28"/>
      <c r="HN387" s="28"/>
      <c r="HO387" s="28"/>
      <c r="HP387" s="28"/>
      <c r="HQ387" s="28"/>
      <c r="HR387" s="28"/>
      <c r="HS387" s="28"/>
      <c r="HT387" s="28"/>
      <c r="HU387" s="28"/>
      <c r="HV387" s="28"/>
      <c r="HW387" s="28"/>
      <c r="HX387" s="28"/>
      <c r="HY387" s="28"/>
      <c r="HZ387" s="28"/>
      <c r="IA387" s="28"/>
      <c r="IB387" s="28"/>
      <c r="IC387" s="28"/>
      <c r="ID387" s="28"/>
      <c r="IE387" s="28"/>
      <c r="IF387" s="28"/>
      <c r="IG387" s="28"/>
      <c r="IH387" s="28"/>
      <c r="II387" s="28"/>
      <c r="IJ387" s="28"/>
      <c r="IK387" s="28"/>
      <c r="IL387" s="28"/>
      <c r="IM387" s="28"/>
      <c r="IN387" s="28"/>
    </row>
    <row r="388" spans="9:248" x14ac:dyDescent="0.35">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c r="DX388" s="28"/>
      <c r="DY388" s="28"/>
      <c r="DZ388" s="28"/>
      <c r="EA388" s="28"/>
      <c r="EB388" s="28"/>
      <c r="EC388" s="28"/>
      <c r="ED388" s="28"/>
      <c r="EE388" s="28"/>
      <c r="EF388" s="28"/>
      <c r="EG388" s="28"/>
      <c r="EH388" s="28"/>
      <c r="EI388" s="28"/>
      <c r="EJ388" s="28"/>
      <c r="EK388" s="28"/>
      <c r="EL388" s="28"/>
      <c r="EM388" s="28"/>
      <c r="EN388" s="28"/>
      <c r="EO388" s="28"/>
      <c r="EP388" s="28"/>
      <c r="EQ388" s="28"/>
      <c r="ER388" s="28"/>
      <c r="ES388" s="28"/>
      <c r="ET388" s="28"/>
      <c r="EU388" s="28"/>
      <c r="EV388" s="28"/>
      <c r="EW388" s="28"/>
      <c r="EX388" s="28"/>
      <c r="EY388" s="28"/>
      <c r="EZ388" s="28"/>
      <c r="FA388" s="28"/>
      <c r="FB388" s="28"/>
      <c r="FC388" s="28"/>
      <c r="FD388" s="28"/>
      <c r="FE388" s="28"/>
      <c r="FF388" s="28"/>
      <c r="FG388" s="28"/>
      <c r="FH388" s="28"/>
      <c r="FI388" s="28"/>
      <c r="FJ388" s="28"/>
      <c r="FK388" s="28"/>
      <c r="FL388" s="28"/>
      <c r="FM388" s="28"/>
      <c r="FN388" s="28"/>
      <c r="FO388" s="28"/>
      <c r="FP388" s="28"/>
      <c r="FQ388" s="28"/>
      <c r="FR388" s="28"/>
      <c r="FS388" s="28"/>
      <c r="FT388" s="28"/>
      <c r="FU388" s="28"/>
      <c r="FV388" s="28"/>
      <c r="FW388" s="28"/>
      <c r="FX388" s="28"/>
      <c r="FY388" s="28"/>
      <c r="FZ388" s="28"/>
      <c r="GA388" s="28"/>
      <c r="GB388" s="28"/>
      <c r="GC388" s="28"/>
      <c r="GD388" s="28"/>
      <c r="GE388" s="28"/>
      <c r="GF388" s="28"/>
      <c r="GG388" s="28"/>
      <c r="GH388" s="28"/>
      <c r="GI388" s="28"/>
      <c r="GJ388" s="28"/>
      <c r="GK388" s="28"/>
      <c r="GL388" s="28"/>
      <c r="GM388" s="28"/>
      <c r="GN388" s="28"/>
      <c r="GO388" s="28"/>
      <c r="GP388" s="28"/>
      <c r="GQ388" s="28"/>
      <c r="GR388" s="28"/>
      <c r="GS388" s="28"/>
      <c r="GT388" s="28"/>
      <c r="GU388" s="28"/>
      <c r="GV388" s="28"/>
      <c r="GW388" s="28"/>
      <c r="GX388" s="28"/>
      <c r="GY388" s="28"/>
      <c r="GZ388" s="28"/>
      <c r="HA388" s="28"/>
      <c r="HB388" s="28"/>
      <c r="HC388" s="28"/>
      <c r="HD388" s="28"/>
      <c r="HE388" s="28"/>
      <c r="HF388" s="28"/>
      <c r="HG388" s="28"/>
      <c r="HH388" s="28"/>
      <c r="HI388" s="28"/>
      <c r="HJ388" s="28"/>
      <c r="HK388" s="28"/>
      <c r="HL388" s="28"/>
      <c r="HM388" s="28"/>
      <c r="HN388" s="28"/>
      <c r="HO388" s="28"/>
      <c r="HP388" s="28"/>
      <c r="HQ388" s="28"/>
      <c r="HR388" s="28"/>
      <c r="HS388" s="28"/>
      <c r="HT388" s="28"/>
      <c r="HU388" s="28"/>
      <c r="HV388" s="28"/>
      <c r="HW388" s="28"/>
      <c r="HX388" s="28"/>
      <c r="HY388" s="28"/>
      <c r="HZ388" s="28"/>
      <c r="IA388" s="28"/>
      <c r="IB388" s="28"/>
      <c r="IC388" s="28"/>
      <c r="ID388" s="28"/>
      <c r="IE388" s="28"/>
      <c r="IF388" s="28"/>
      <c r="IG388" s="28"/>
      <c r="IH388" s="28"/>
      <c r="II388" s="28"/>
      <c r="IJ388" s="28"/>
      <c r="IK388" s="28"/>
      <c r="IL388" s="28"/>
      <c r="IM388" s="28"/>
      <c r="IN388" s="28"/>
    </row>
    <row r="389" spans="9:248" x14ac:dyDescent="0.35">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c r="DX389" s="28"/>
      <c r="DY389" s="28"/>
      <c r="DZ389" s="28"/>
      <c r="EA389" s="28"/>
      <c r="EB389" s="28"/>
      <c r="EC389" s="28"/>
      <c r="ED389" s="28"/>
      <c r="EE389" s="28"/>
      <c r="EF389" s="28"/>
      <c r="EG389" s="28"/>
      <c r="EH389" s="28"/>
      <c r="EI389" s="28"/>
      <c r="EJ389" s="28"/>
      <c r="EK389" s="28"/>
      <c r="EL389" s="28"/>
      <c r="EM389" s="28"/>
      <c r="EN389" s="28"/>
      <c r="EO389" s="28"/>
      <c r="EP389" s="28"/>
      <c r="EQ389" s="28"/>
      <c r="ER389" s="28"/>
      <c r="ES389" s="28"/>
      <c r="ET389" s="28"/>
      <c r="EU389" s="28"/>
      <c r="EV389" s="28"/>
      <c r="EW389" s="28"/>
      <c r="EX389" s="28"/>
      <c r="EY389" s="28"/>
      <c r="EZ389" s="28"/>
      <c r="FA389" s="28"/>
      <c r="FB389" s="28"/>
      <c r="FC389" s="28"/>
      <c r="FD389" s="28"/>
      <c r="FE389" s="28"/>
      <c r="FF389" s="28"/>
      <c r="FG389" s="28"/>
      <c r="FH389" s="28"/>
      <c r="FI389" s="28"/>
      <c r="FJ389" s="28"/>
      <c r="FK389" s="28"/>
      <c r="FL389" s="28"/>
      <c r="FM389" s="28"/>
      <c r="FN389" s="28"/>
      <c r="FO389" s="28"/>
      <c r="FP389" s="28"/>
      <c r="FQ389" s="28"/>
      <c r="FR389" s="28"/>
      <c r="FS389" s="28"/>
      <c r="FT389" s="28"/>
      <c r="FU389" s="28"/>
      <c r="FV389" s="28"/>
      <c r="FW389" s="28"/>
      <c r="FX389" s="28"/>
      <c r="FY389" s="28"/>
      <c r="FZ389" s="28"/>
      <c r="GA389" s="28"/>
      <c r="GB389" s="28"/>
      <c r="GC389" s="28"/>
      <c r="GD389" s="28"/>
      <c r="GE389" s="28"/>
      <c r="GF389" s="28"/>
      <c r="GG389" s="28"/>
      <c r="GH389" s="28"/>
      <c r="GI389" s="28"/>
      <c r="GJ389" s="28"/>
      <c r="GK389" s="28"/>
      <c r="GL389" s="28"/>
      <c r="GM389" s="28"/>
      <c r="GN389" s="28"/>
      <c r="GO389" s="28"/>
      <c r="GP389" s="28"/>
      <c r="GQ389" s="28"/>
      <c r="GR389" s="28"/>
      <c r="GS389" s="28"/>
      <c r="GT389" s="28"/>
      <c r="GU389" s="28"/>
      <c r="GV389" s="28"/>
      <c r="GW389" s="28"/>
      <c r="GX389" s="28"/>
      <c r="GY389" s="28"/>
      <c r="GZ389" s="28"/>
      <c r="HA389" s="28"/>
      <c r="HB389" s="28"/>
      <c r="HC389" s="28"/>
      <c r="HD389" s="28"/>
      <c r="HE389" s="28"/>
      <c r="HF389" s="28"/>
      <c r="HG389" s="28"/>
      <c r="HH389" s="28"/>
      <c r="HI389" s="28"/>
      <c r="HJ389" s="28"/>
      <c r="HK389" s="28"/>
      <c r="HL389" s="28"/>
      <c r="HM389" s="28"/>
      <c r="HN389" s="28"/>
      <c r="HO389" s="28"/>
      <c r="HP389" s="28"/>
      <c r="HQ389" s="28"/>
      <c r="HR389" s="28"/>
      <c r="HS389" s="28"/>
      <c r="HT389" s="28"/>
      <c r="HU389" s="28"/>
      <c r="HV389" s="28"/>
      <c r="HW389" s="28"/>
      <c r="HX389" s="28"/>
      <c r="HY389" s="28"/>
      <c r="HZ389" s="28"/>
      <c r="IA389" s="28"/>
      <c r="IB389" s="28"/>
      <c r="IC389" s="28"/>
      <c r="ID389" s="28"/>
      <c r="IE389" s="28"/>
      <c r="IF389" s="28"/>
      <c r="IG389" s="28"/>
      <c r="IH389" s="28"/>
      <c r="II389" s="28"/>
      <c r="IJ389" s="28"/>
      <c r="IK389" s="28"/>
      <c r="IL389" s="28"/>
      <c r="IM389" s="28"/>
      <c r="IN389" s="28"/>
    </row>
    <row r="390" spans="9:248" x14ac:dyDescent="0.35">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28"/>
      <c r="GC390" s="28"/>
      <c r="GD390" s="28"/>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28"/>
      <c r="IF390" s="28"/>
      <c r="IG390" s="28"/>
      <c r="IH390" s="28"/>
      <c r="II390" s="28"/>
      <c r="IJ390" s="28"/>
      <c r="IK390" s="28"/>
      <c r="IL390" s="28"/>
      <c r="IM390" s="28"/>
      <c r="IN390" s="28"/>
    </row>
    <row r="391" spans="9:248" x14ac:dyDescent="0.35">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c r="EV391" s="28"/>
      <c r="EW391" s="28"/>
      <c r="EX391" s="28"/>
      <c r="EY391" s="28"/>
      <c r="EZ391" s="28"/>
      <c r="FA391" s="28"/>
      <c r="FB391" s="28"/>
      <c r="FC391" s="28"/>
      <c r="FD391" s="28"/>
      <c r="FE391" s="28"/>
      <c r="FF391" s="28"/>
      <c r="FG391" s="28"/>
      <c r="FH391" s="28"/>
      <c r="FI391" s="28"/>
      <c r="FJ391" s="28"/>
      <c r="FK391" s="28"/>
      <c r="FL391" s="28"/>
      <c r="FM391" s="28"/>
      <c r="FN391" s="28"/>
      <c r="FO391" s="28"/>
      <c r="FP391" s="28"/>
      <c r="FQ391" s="28"/>
      <c r="FR391" s="28"/>
      <c r="FS391" s="28"/>
      <c r="FT391" s="28"/>
      <c r="FU391" s="28"/>
      <c r="FV391" s="28"/>
      <c r="FW391" s="28"/>
      <c r="FX391" s="28"/>
      <c r="FY391" s="28"/>
      <c r="FZ391" s="28"/>
      <c r="GA391" s="28"/>
      <c r="GB391" s="28"/>
      <c r="GC391" s="28"/>
      <c r="GD391" s="28"/>
      <c r="GE391" s="28"/>
      <c r="GF391" s="28"/>
      <c r="GG391" s="28"/>
      <c r="GH391" s="28"/>
      <c r="GI391" s="28"/>
      <c r="GJ391" s="28"/>
      <c r="GK391" s="28"/>
      <c r="GL391" s="28"/>
      <c r="GM391" s="28"/>
      <c r="GN391" s="28"/>
      <c r="GO391" s="28"/>
      <c r="GP391" s="28"/>
      <c r="GQ391" s="28"/>
      <c r="GR391" s="28"/>
      <c r="GS391" s="28"/>
      <c r="GT391" s="28"/>
      <c r="GU391" s="28"/>
      <c r="GV391" s="28"/>
      <c r="GW391" s="28"/>
      <c r="GX391" s="28"/>
      <c r="GY391" s="28"/>
      <c r="GZ391" s="28"/>
      <c r="HA391" s="28"/>
      <c r="HB391" s="28"/>
      <c r="HC391" s="28"/>
      <c r="HD391" s="28"/>
      <c r="HE391" s="28"/>
      <c r="HF391" s="28"/>
      <c r="HG391" s="28"/>
      <c r="HH391" s="28"/>
      <c r="HI391" s="28"/>
      <c r="HJ391" s="28"/>
      <c r="HK391" s="28"/>
      <c r="HL391" s="28"/>
      <c r="HM391" s="28"/>
      <c r="HN391" s="28"/>
      <c r="HO391" s="28"/>
      <c r="HP391" s="28"/>
      <c r="HQ391" s="28"/>
      <c r="HR391" s="28"/>
      <c r="HS391" s="28"/>
      <c r="HT391" s="28"/>
      <c r="HU391" s="28"/>
      <c r="HV391" s="28"/>
      <c r="HW391" s="28"/>
      <c r="HX391" s="28"/>
      <c r="HY391" s="28"/>
      <c r="HZ391" s="28"/>
      <c r="IA391" s="28"/>
      <c r="IB391" s="28"/>
      <c r="IC391" s="28"/>
      <c r="ID391" s="28"/>
      <c r="IE391" s="28"/>
      <c r="IF391" s="28"/>
      <c r="IG391" s="28"/>
      <c r="IH391" s="28"/>
      <c r="II391" s="28"/>
      <c r="IJ391" s="28"/>
      <c r="IK391" s="28"/>
      <c r="IL391" s="28"/>
      <c r="IM391" s="28"/>
      <c r="IN391" s="28"/>
    </row>
    <row r="392" spans="9:248" x14ac:dyDescent="0.35">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c r="IN392" s="28"/>
    </row>
    <row r="393" spans="9:248" x14ac:dyDescent="0.35">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c r="IJ393" s="28"/>
      <c r="IK393" s="28"/>
      <c r="IL393" s="28"/>
      <c r="IM393" s="28"/>
      <c r="IN393" s="28"/>
    </row>
    <row r="394" spans="9:248" x14ac:dyDescent="0.35">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c r="DX394" s="28"/>
      <c r="DY394" s="28"/>
      <c r="DZ394" s="28"/>
      <c r="EA394" s="28"/>
      <c r="EB394" s="28"/>
      <c r="EC394" s="28"/>
      <c r="ED394" s="28"/>
      <c r="EE394" s="28"/>
      <c r="EF394" s="28"/>
      <c r="EG394" s="28"/>
      <c r="EH394" s="28"/>
      <c r="EI394" s="28"/>
      <c r="EJ394" s="28"/>
      <c r="EK394" s="28"/>
      <c r="EL394" s="28"/>
      <c r="EM394" s="28"/>
      <c r="EN394" s="28"/>
      <c r="EO394" s="28"/>
      <c r="EP394" s="28"/>
      <c r="EQ394" s="28"/>
      <c r="ER394" s="28"/>
      <c r="ES394" s="28"/>
      <c r="ET394" s="28"/>
      <c r="EU394" s="28"/>
      <c r="EV394" s="28"/>
      <c r="EW394" s="28"/>
      <c r="EX394" s="28"/>
      <c r="EY394" s="28"/>
      <c r="EZ394" s="28"/>
      <c r="FA394" s="28"/>
      <c r="FB394" s="28"/>
      <c r="FC394" s="28"/>
      <c r="FD394" s="28"/>
      <c r="FE394" s="28"/>
      <c r="FF394" s="28"/>
      <c r="FG394" s="28"/>
      <c r="FH394" s="28"/>
      <c r="FI394" s="28"/>
      <c r="FJ394" s="28"/>
      <c r="FK394" s="28"/>
      <c r="FL394" s="28"/>
      <c r="FM394" s="28"/>
      <c r="FN394" s="28"/>
      <c r="FO394" s="28"/>
      <c r="FP394" s="28"/>
      <c r="FQ394" s="28"/>
      <c r="FR394" s="28"/>
      <c r="FS394" s="28"/>
      <c r="FT394" s="28"/>
      <c r="FU394" s="28"/>
      <c r="FV394" s="28"/>
      <c r="FW394" s="28"/>
      <c r="FX394" s="28"/>
      <c r="FY394" s="28"/>
      <c r="FZ394" s="28"/>
      <c r="GA394" s="28"/>
      <c r="GB394" s="28"/>
      <c r="GC394" s="28"/>
      <c r="GD394" s="28"/>
      <c r="GE394" s="28"/>
      <c r="GF394" s="28"/>
      <c r="GG394" s="28"/>
      <c r="GH394" s="28"/>
      <c r="GI394" s="28"/>
      <c r="GJ394" s="28"/>
      <c r="GK394" s="28"/>
      <c r="GL394" s="28"/>
      <c r="GM394" s="28"/>
      <c r="GN394" s="28"/>
      <c r="GO394" s="28"/>
      <c r="GP394" s="28"/>
      <c r="GQ394" s="28"/>
      <c r="GR394" s="28"/>
      <c r="GS394" s="28"/>
      <c r="GT394" s="28"/>
      <c r="GU394" s="28"/>
      <c r="GV394" s="28"/>
      <c r="GW394" s="28"/>
      <c r="GX394" s="28"/>
      <c r="GY394" s="28"/>
      <c r="GZ394" s="28"/>
      <c r="HA394" s="28"/>
      <c r="HB394" s="28"/>
      <c r="HC394" s="28"/>
      <c r="HD394" s="28"/>
      <c r="HE394" s="28"/>
      <c r="HF394" s="28"/>
      <c r="HG394" s="28"/>
      <c r="HH394" s="28"/>
      <c r="HI394" s="28"/>
      <c r="HJ394" s="28"/>
      <c r="HK394" s="28"/>
      <c r="HL394" s="28"/>
      <c r="HM394" s="28"/>
      <c r="HN394" s="28"/>
      <c r="HO394" s="28"/>
      <c r="HP394" s="28"/>
      <c r="HQ394" s="28"/>
      <c r="HR394" s="28"/>
      <c r="HS394" s="28"/>
      <c r="HT394" s="28"/>
      <c r="HU394" s="28"/>
      <c r="HV394" s="28"/>
      <c r="HW394" s="28"/>
      <c r="HX394" s="28"/>
      <c r="HY394" s="28"/>
      <c r="HZ394" s="28"/>
      <c r="IA394" s="28"/>
      <c r="IB394" s="28"/>
      <c r="IC394" s="28"/>
      <c r="ID394" s="28"/>
      <c r="IE394" s="28"/>
      <c r="IF394" s="28"/>
      <c r="IG394" s="28"/>
      <c r="IH394" s="28"/>
      <c r="II394" s="28"/>
      <c r="IJ394" s="28"/>
      <c r="IK394" s="28"/>
      <c r="IL394" s="28"/>
      <c r="IM394" s="28"/>
      <c r="IN394" s="28"/>
    </row>
    <row r="395" spans="9:248" x14ac:dyDescent="0.35">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c r="FL395" s="28"/>
      <c r="FM395" s="28"/>
      <c r="FN395" s="28"/>
      <c r="FO395" s="28"/>
      <c r="FP395" s="28"/>
      <c r="FQ395" s="28"/>
      <c r="FR395" s="28"/>
      <c r="FS395" s="28"/>
      <c r="FT395" s="28"/>
      <c r="FU395" s="28"/>
      <c r="FV395" s="28"/>
      <c r="FW395" s="28"/>
      <c r="FX395" s="28"/>
      <c r="FY395" s="28"/>
      <c r="FZ395" s="28"/>
      <c r="GA395" s="28"/>
      <c r="GB395" s="28"/>
      <c r="GC395" s="28"/>
      <c r="GD395" s="28"/>
      <c r="GE395" s="28"/>
      <c r="GF395" s="28"/>
      <c r="GG395" s="28"/>
      <c r="GH395" s="28"/>
      <c r="GI395" s="28"/>
      <c r="GJ395" s="28"/>
      <c r="GK395" s="28"/>
      <c r="GL395" s="28"/>
      <c r="GM395" s="28"/>
      <c r="GN395" s="28"/>
      <c r="GO395" s="28"/>
      <c r="GP395" s="28"/>
      <c r="GQ395" s="28"/>
      <c r="GR395" s="28"/>
      <c r="GS395" s="28"/>
      <c r="GT395" s="28"/>
      <c r="GU395" s="28"/>
      <c r="GV395" s="28"/>
      <c r="GW395" s="28"/>
      <c r="GX395" s="28"/>
      <c r="GY395" s="28"/>
      <c r="GZ395" s="28"/>
      <c r="HA395" s="28"/>
      <c r="HB395" s="28"/>
      <c r="HC395" s="28"/>
      <c r="HD395" s="28"/>
      <c r="HE395" s="28"/>
      <c r="HF395" s="28"/>
      <c r="HG395" s="28"/>
      <c r="HH395" s="28"/>
      <c r="HI395" s="28"/>
      <c r="HJ395" s="28"/>
      <c r="HK395" s="28"/>
      <c r="HL395" s="28"/>
      <c r="HM395" s="28"/>
      <c r="HN395" s="28"/>
      <c r="HO395" s="28"/>
      <c r="HP395" s="28"/>
      <c r="HQ395" s="28"/>
      <c r="HR395" s="28"/>
      <c r="HS395" s="28"/>
      <c r="HT395" s="28"/>
      <c r="HU395" s="28"/>
      <c r="HV395" s="28"/>
      <c r="HW395" s="28"/>
      <c r="HX395" s="28"/>
      <c r="HY395" s="28"/>
      <c r="HZ395" s="28"/>
      <c r="IA395" s="28"/>
      <c r="IB395" s="28"/>
      <c r="IC395" s="28"/>
      <c r="ID395" s="28"/>
      <c r="IE395" s="28"/>
      <c r="IF395" s="28"/>
      <c r="IG395" s="28"/>
      <c r="IH395" s="28"/>
      <c r="II395" s="28"/>
      <c r="IJ395" s="28"/>
      <c r="IK395" s="28"/>
      <c r="IL395" s="28"/>
      <c r="IM395" s="28"/>
      <c r="IN395" s="28"/>
    </row>
    <row r="396" spans="9:248" x14ac:dyDescent="0.35">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8"/>
      <c r="FJ396" s="28"/>
      <c r="FK396" s="28"/>
      <c r="FL396" s="28"/>
      <c r="FM396" s="28"/>
      <c r="FN396" s="28"/>
      <c r="FO396" s="28"/>
      <c r="FP396" s="28"/>
      <c r="FQ396" s="28"/>
      <c r="FR396" s="28"/>
      <c r="FS396" s="28"/>
      <c r="FT396" s="28"/>
      <c r="FU396" s="28"/>
      <c r="FV396" s="28"/>
      <c r="FW396" s="28"/>
      <c r="FX396" s="28"/>
      <c r="FY396" s="28"/>
      <c r="FZ396" s="28"/>
      <c r="GA396" s="28"/>
      <c r="GB396" s="28"/>
      <c r="GC396" s="28"/>
      <c r="GD396" s="28"/>
      <c r="GE396" s="28"/>
      <c r="GF396" s="28"/>
      <c r="GG396" s="28"/>
      <c r="GH396" s="28"/>
      <c r="GI396" s="28"/>
      <c r="GJ396" s="28"/>
      <c r="GK396" s="28"/>
      <c r="GL396" s="28"/>
      <c r="GM396" s="28"/>
      <c r="GN396" s="28"/>
      <c r="GO396" s="28"/>
      <c r="GP396" s="28"/>
      <c r="GQ396" s="28"/>
      <c r="GR396" s="28"/>
      <c r="GS396" s="28"/>
      <c r="GT396" s="28"/>
      <c r="GU396" s="28"/>
      <c r="GV396" s="28"/>
      <c r="GW396" s="28"/>
      <c r="GX396" s="28"/>
      <c r="GY396" s="28"/>
      <c r="GZ396" s="28"/>
      <c r="HA396" s="28"/>
      <c r="HB396" s="28"/>
      <c r="HC396" s="28"/>
      <c r="HD396" s="28"/>
      <c r="HE396" s="28"/>
      <c r="HF396" s="28"/>
      <c r="HG396" s="28"/>
      <c r="HH396" s="28"/>
      <c r="HI396" s="28"/>
      <c r="HJ396" s="28"/>
      <c r="HK396" s="28"/>
      <c r="HL396" s="28"/>
      <c r="HM396" s="28"/>
      <c r="HN396" s="28"/>
      <c r="HO396" s="28"/>
      <c r="HP396" s="28"/>
      <c r="HQ396" s="28"/>
      <c r="HR396" s="28"/>
      <c r="HS396" s="28"/>
      <c r="HT396" s="28"/>
      <c r="HU396" s="28"/>
      <c r="HV396" s="28"/>
      <c r="HW396" s="28"/>
      <c r="HX396" s="28"/>
      <c r="HY396" s="28"/>
      <c r="HZ396" s="28"/>
      <c r="IA396" s="28"/>
      <c r="IB396" s="28"/>
      <c r="IC396" s="28"/>
      <c r="ID396" s="28"/>
      <c r="IE396" s="28"/>
      <c r="IF396" s="28"/>
      <c r="IG396" s="28"/>
      <c r="IH396" s="28"/>
      <c r="II396" s="28"/>
      <c r="IJ396" s="28"/>
      <c r="IK396" s="28"/>
      <c r="IL396" s="28"/>
      <c r="IM396" s="28"/>
      <c r="IN396" s="28"/>
    </row>
    <row r="397" spans="9:248" x14ac:dyDescent="0.35">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c r="DJ397" s="28"/>
      <c r="DK397" s="28"/>
      <c r="DL397" s="28"/>
      <c r="DM397" s="28"/>
      <c r="DN397" s="28"/>
      <c r="DO397" s="28"/>
      <c r="DP397" s="28"/>
      <c r="DQ397" s="28"/>
      <c r="DR397" s="28"/>
      <c r="DS397" s="28"/>
      <c r="DT397" s="28"/>
      <c r="DU397" s="28"/>
      <c r="DV397" s="28"/>
      <c r="DW397" s="28"/>
      <c r="DX397" s="28"/>
      <c r="DY397" s="28"/>
      <c r="DZ397" s="28"/>
      <c r="EA397" s="28"/>
      <c r="EB397" s="28"/>
      <c r="EC397" s="28"/>
      <c r="ED397" s="28"/>
      <c r="EE397" s="28"/>
      <c r="EF397" s="28"/>
      <c r="EG397" s="28"/>
      <c r="EH397" s="28"/>
      <c r="EI397" s="28"/>
      <c r="EJ397" s="28"/>
      <c r="EK397" s="28"/>
      <c r="EL397" s="28"/>
      <c r="EM397" s="28"/>
      <c r="EN397" s="28"/>
      <c r="EO397" s="28"/>
      <c r="EP397" s="28"/>
      <c r="EQ397" s="28"/>
      <c r="ER397" s="28"/>
      <c r="ES397" s="28"/>
      <c r="ET397" s="28"/>
      <c r="EU397" s="28"/>
      <c r="EV397" s="28"/>
      <c r="EW397" s="28"/>
      <c r="EX397" s="28"/>
      <c r="EY397" s="28"/>
      <c r="EZ397" s="28"/>
      <c r="FA397" s="28"/>
      <c r="FB397" s="28"/>
      <c r="FC397" s="28"/>
      <c r="FD397" s="28"/>
      <c r="FE397" s="28"/>
      <c r="FF397" s="28"/>
      <c r="FG397" s="28"/>
      <c r="FH397" s="28"/>
      <c r="FI397" s="28"/>
      <c r="FJ397" s="28"/>
      <c r="FK397" s="28"/>
      <c r="FL397" s="28"/>
      <c r="FM397" s="28"/>
      <c r="FN397" s="28"/>
      <c r="FO397" s="28"/>
      <c r="FP397" s="28"/>
      <c r="FQ397" s="28"/>
      <c r="FR397" s="28"/>
      <c r="FS397" s="28"/>
      <c r="FT397" s="28"/>
      <c r="FU397" s="28"/>
      <c r="FV397" s="28"/>
      <c r="FW397" s="28"/>
      <c r="FX397" s="28"/>
      <c r="FY397" s="28"/>
      <c r="FZ397" s="28"/>
      <c r="GA397" s="28"/>
      <c r="GB397" s="28"/>
      <c r="GC397" s="28"/>
      <c r="GD397" s="28"/>
      <c r="GE397" s="28"/>
      <c r="GF397" s="28"/>
      <c r="GG397" s="28"/>
      <c r="GH397" s="28"/>
      <c r="GI397" s="28"/>
      <c r="GJ397" s="28"/>
      <c r="GK397" s="28"/>
      <c r="GL397" s="28"/>
      <c r="GM397" s="28"/>
      <c r="GN397" s="28"/>
      <c r="GO397" s="28"/>
      <c r="GP397" s="28"/>
      <c r="GQ397" s="28"/>
      <c r="GR397" s="28"/>
      <c r="GS397" s="28"/>
      <c r="GT397" s="28"/>
      <c r="GU397" s="28"/>
      <c r="GV397" s="28"/>
      <c r="GW397" s="28"/>
      <c r="GX397" s="28"/>
      <c r="GY397" s="28"/>
      <c r="GZ397" s="28"/>
      <c r="HA397" s="28"/>
      <c r="HB397" s="28"/>
      <c r="HC397" s="28"/>
      <c r="HD397" s="28"/>
      <c r="HE397" s="28"/>
      <c r="HF397" s="28"/>
      <c r="HG397" s="28"/>
      <c r="HH397" s="28"/>
      <c r="HI397" s="28"/>
      <c r="HJ397" s="28"/>
      <c r="HK397" s="28"/>
      <c r="HL397" s="28"/>
      <c r="HM397" s="28"/>
      <c r="HN397" s="28"/>
      <c r="HO397" s="28"/>
      <c r="HP397" s="28"/>
      <c r="HQ397" s="28"/>
      <c r="HR397" s="28"/>
      <c r="HS397" s="28"/>
      <c r="HT397" s="28"/>
      <c r="HU397" s="28"/>
      <c r="HV397" s="28"/>
      <c r="HW397" s="28"/>
      <c r="HX397" s="28"/>
      <c r="HY397" s="28"/>
      <c r="HZ397" s="28"/>
      <c r="IA397" s="28"/>
      <c r="IB397" s="28"/>
      <c r="IC397" s="28"/>
      <c r="ID397" s="28"/>
      <c r="IE397" s="28"/>
      <c r="IF397" s="28"/>
      <c r="IG397" s="28"/>
      <c r="IH397" s="28"/>
      <c r="II397" s="28"/>
      <c r="IJ397" s="28"/>
      <c r="IK397" s="28"/>
      <c r="IL397" s="28"/>
      <c r="IM397" s="28"/>
      <c r="IN397" s="28"/>
    </row>
    <row r="398" spans="9:248" x14ac:dyDescent="0.35">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c r="DX398" s="28"/>
      <c r="DY398" s="28"/>
      <c r="DZ398" s="28"/>
      <c r="EA398" s="28"/>
      <c r="EB398" s="28"/>
      <c r="EC398" s="28"/>
      <c r="ED398" s="28"/>
      <c r="EE398" s="28"/>
      <c r="EF398" s="28"/>
      <c r="EG398" s="28"/>
      <c r="EH398" s="28"/>
      <c r="EI398" s="28"/>
      <c r="EJ398" s="28"/>
      <c r="EK398" s="28"/>
      <c r="EL398" s="28"/>
      <c r="EM398" s="28"/>
      <c r="EN398" s="28"/>
      <c r="EO398" s="28"/>
      <c r="EP398" s="28"/>
      <c r="EQ398" s="28"/>
      <c r="ER398" s="28"/>
      <c r="ES398" s="28"/>
      <c r="ET398" s="28"/>
      <c r="EU398" s="28"/>
      <c r="EV398" s="28"/>
      <c r="EW398" s="28"/>
      <c r="EX398" s="28"/>
      <c r="EY398" s="28"/>
      <c r="EZ398" s="28"/>
      <c r="FA398" s="28"/>
      <c r="FB398" s="28"/>
      <c r="FC398" s="28"/>
      <c r="FD398" s="28"/>
      <c r="FE398" s="28"/>
      <c r="FF398" s="28"/>
      <c r="FG398" s="28"/>
      <c r="FH398" s="28"/>
      <c r="FI398" s="28"/>
      <c r="FJ398" s="28"/>
      <c r="FK398" s="28"/>
      <c r="FL398" s="28"/>
      <c r="FM398" s="28"/>
      <c r="FN398" s="28"/>
      <c r="FO398" s="28"/>
      <c r="FP398" s="28"/>
      <c r="FQ398" s="28"/>
      <c r="FR398" s="28"/>
      <c r="FS398" s="28"/>
      <c r="FT398" s="28"/>
      <c r="FU398" s="28"/>
      <c r="FV398" s="28"/>
      <c r="FW398" s="28"/>
      <c r="FX398" s="28"/>
      <c r="FY398" s="28"/>
      <c r="FZ398" s="28"/>
      <c r="GA398" s="28"/>
      <c r="GB398" s="28"/>
      <c r="GC398" s="28"/>
      <c r="GD398" s="28"/>
      <c r="GE398" s="28"/>
      <c r="GF398" s="28"/>
      <c r="GG398" s="28"/>
      <c r="GH398" s="28"/>
      <c r="GI398" s="28"/>
      <c r="GJ398" s="28"/>
      <c r="GK398" s="28"/>
      <c r="GL398" s="28"/>
      <c r="GM398" s="28"/>
      <c r="GN398" s="28"/>
      <c r="GO398" s="28"/>
      <c r="GP398" s="28"/>
      <c r="GQ398" s="28"/>
      <c r="GR398" s="28"/>
      <c r="GS398" s="28"/>
      <c r="GT398" s="28"/>
      <c r="GU398" s="28"/>
      <c r="GV398" s="28"/>
      <c r="GW398" s="28"/>
      <c r="GX398" s="28"/>
      <c r="GY398" s="28"/>
      <c r="GZ398" s="28"/>
      <c r="HA398" s="28"/>
      <c r="HB398" s="28"/>
      <c r="HC398" s="28"/>
      <c r="HD398" s="28"/>
      <c r="HE398" s="28"/>
      <c r="HF398" s="28"/>
      <c r="HG398" s="28"/>
      <c r="HH398" s="28"/>
      <c r="HI398" s="28"/>
      <c r="HJ398" s="28"/>
      <c r="HK398" s="28"/>
      <c r="HL398" s="28"/>
      <c r="HM398" s="28"/>
      <c r="HN398" s="28"/>
      <c r="HO398" s="28"/>
      <c r="HP398" s="28"/>
      <c r="HQ398" s="28"/>
      <c r="HR398" s="28"/>
      <c r="HS398" s="28"/>
      <c r="HT398" s="28"/>
      <c r="HU398" s="28"/>
      <c r="HV398" s="28"/>
      <c r="HW398" s="28"/>
      <c r="HX398" s="28"/>
      <c r="HY398" s="28"/>
      <c r="HZ398" s="28"/>
      <c r="IA398" s="28"/>
      <c r="IB398" s="28"/>
      <c r="IC398" s="28"/>
      <c r="ID398" s="28"/>
      <c r="IE398" s="28"/>
      <c r="IF398" s="28"/>
      <c r="IG398" s="28"/>
      <c r="IH398" s="28"/>
      <c r="II398" s="28"/>
      <c r="IJ398" s="28"/>
      <c r="IK398" s="28"/>
      <c r="IL398" s="28"/>
      <c r="IM398" s="28"/>
      <c r="IN398" s="28"/>
    </row>
    <row r="399" spans="9:248" x14ac:dyDescent="0.35">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c r="DJ399" s="28"/>
      <c r="DK399" s="28"/>
      <c r="DL399" s="28"/>
      <c r="DM399" s="28"/>
      <c r="DN399" s="28"/>
      <c r="DO399" s="28"/>
      <c r="DP399" s="28"/>
      <c r="DQ399" s="28"/>
      <c r="DR399" s="28"/>
      <c r="DS399" s="28"/>
      <c r="DT399" s="28"/>
      <c r="DU399" s="28"/>
      <c r="DV399" s="28"/>
      <c r="DW399" s="28"/>
      <c r="DX399" s="28"/>
      <c r="DY399" s="28"/>
      <c r="DZ399" s="28"/>
      <c r="EA399" s="28"/>
      <c r="EB399" s="28"/>
      <c r="EC399" s="28"/>
      <c r="ED399" s="28"/>
      <c r="EE399" s="28"/>
      <c r="EF399" s="28"/>
      <c r="EG399" s="28"/>
      <c r="EH399" s="28"/>
      <c r="EI399" s="28"/>
      <c r="EJ399" s="28"/>
      <c r="EK399" s="28"/>
      <c r="EL399" s="28"/>
      <c r="EM399" s="28"/>
      <c r="EN399" s="28"/>
      <c r="EO399" s="28"/>
      <c r="EP399" s="28"/>
      <c r="EQ399" s="28"/>
      <c r="ER399" s="28"/>
      <c r="ES399" s="28"/>
      <c r="ET399" s="28"/>
      <c r="EU399" s="28"/>
      <c r="EV399" s="28"/>
      <c r="EW399" s="28"/>
      <c r="EX399" s="28"/>
      <c r="EY399" s="28"/>
      <c r="EZ399" s="28"/>
      <c r="FA399" s="28"/>
      <c r="FB399" s="28"/>
      <c r="FC399" s="28"/>
      <c r="FD399" s="28"/>
      <c r="FE399" s="28"/>
      <c r="FF399" s="28"/>
      <c r="FG399" s="28"/>
      <c r="FH399" s="28"/>
      <c r="FI399" s="28"/>
      <c r="FJ399" s="28"/>
      <c r="FK399" s="28"/>
      <c r="FL399" s="28"/>
      <c r="FM399" s="28"/>
      <c r="FN399" s="28"/>
      <c r="FO399" s="28"/>
      <c r="FP399" s="28"/>
      <c r="FQ399" s="28"/>
      <c r="FR399" s="28"/>
      <c r="FS399" s="28"/>
      <c r="FT399" s="28"/>
      <c r="FU399" s="28"/>
      <c r="FV399" s="28"/>
      <c r="FW399" s="28"/>
      <c r="FX399" s="28"/>
      <c r="FY399" s="28"/>
      <c r="FZ399" s="28"/>
      <c r="GA399" s="28"/>
      <c r="GB399" s="28"/>
      <c r="GC399" s="28"/>
      <c r="GD399" s="28"/>
      <c r="GE399" s="28"/>
      <c r="GF399" s="28"/>
      <c r="GG399" s="28"/>
      <c r="GH399" s="28"/>
      <c r="GI399" s="28"/>
      <c r="GJ399" s="28"/>
      <c r="GK399" s="28"/>
      <c r="GL399" s="28"/>
      <c r="GM399" s="28"/>
      <c r="GN399" s="28"/>
      <c r="GO399" s="28"/>
      <c r="GP399" s="28"/>
      <c r="GQ399" s="28"/>
      <c r="GR399" s="28"/>
      <c r="GS399" s="28"/>
      <c r="GT399" s="28"/>
      <c r="GU399" s="28"/>
      <c r="GV399" s="28"/>
      <c r="GW399" s="28"/>
      <c r="GX399" s="28"/>
      <c r="GY399" s="28"/>
      <c r="GZ399" s="28"/>
      <c r="HA399" s="28"/>
      <c r="HB399" s="28"/>
      <c r="HC399" s="28"/>
      <c r="HD399" s="28"/>
      <c r="HE399" s="28"/>
      <c r="HF399" s="28"/>
      <c r="HG399" s="28"/>
      <c r="HH399" s="28"/>
      <c r="HI399" s="28"/>
      <c r="HJ399" s="28"/>
      <c r="HK399" s="28"/>
      <c r="HL399" s="28"/>
      <c r="HM399" s="28"/>
      <c r="HN399" s="28"/>
      <c r="HO399" s="28"/>
      <c r="HP399" s="28"/>
      <c r="HQ399" s="28"/>
      <c r="HR399" s="28"/>
      <c r="HS399" s="28"/>
      <c r="HT399" s="28"/>
      <c r="HU399" s="28"/>
      <c r="HV399" s="28"/>
      <c r="HW399" s="28"/>
      <c r="HX399" s="28"/>
      <c r="HY399" s="28"/>
      <c r="HZ399" s="28"/>
      <c r="IA399" s="28"/>
      <c r="IB399" s="28"/>
      <c r="IC399" s="28"/>
      <c r="ID399" s="28"/>
      <c r="IE399" s="28"/>
      <c r="IF399" s="28"/>
      <c r="IG399" s="28"/>
      <c r="IH399" s="28"/>
      <c r="II399" s="28"/>
      <c r="IJ399" s="28"/>
      <c r="IK399" s="28"/>
      <c r="IL399" s="28"/>
      <c r="IM399" s="28"/>
      <c r="IN399" s="28"/>
    </row>
    <row r="400" spans="9:248" x14ac:dyDescent="0.35">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c r="IN400" s="28"/>
    </row>
    <row r="401" spans="9:248" x14ac:dyDescent="0.35">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c r="IN401" s="28"/>
    </row>
    <row r="402" spans="9:248" x14ac:dyDescent="0.35">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row>
    <row r="403" spans="9:248" x14ac:dyDescent="0.35">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c r="IN403" s="28"/>
    </row>
    <row r="404" spans="9:248" x14ac:dyDescent="0.35">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8"/>
      <c r="HP404" s="28"/>
      <c r="HQ404" s="28"/>
      <c r="HR404" s="28"/>
      <c r="HS404" s="28"/>
      <c r="HT404" s="28"/>
      <c r="HU404" s="28"/>
      <c r="HV404" s="28"/>
      <c r="HW404" s="28"/>
      <c r="HX404" s="28"/>
      <c r="HY404" s="28"/>
      <c r="HZ404" s="28"/>
      <c r="IA404" s="28"/>
      <c r="IB404" s="28"/>
      <c r="IC404" s="28"/>
      <c r="ID404" s="28"/>
      <c r="IE404" s="28"/>
      <c r="IF404" s="28"/>
      <c r="IG404" s="28"/>
      <c r="IH404" s="28"/>
      <c r="II404" s="28"/>
      <c r="IJ404" s="28"/>
      <c r="IK404" s="28"/>
      <c r="IL404" s="28"/>
      <c r="IM404" s="28"/>
      <c r="IN404" s="28"/>
    </row>
    <row r="405" spans="9:248" x14ac:dyDescent="0.35">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c r="IN405" s="28"/>
    </row>
    <row r="406" spans="9:248" x14ac:dyDescent="0.35">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8"/>
      <c r="FJ406" s="28"/>
      <c r="FK406" s="28"/>
      <c r="FL406" s="28"/>
      <c r="FM406" s="28"/>
      <c r="FN406" s="28"/>
      <c r="FO406" s="28"/>
      <c r="FP406" s="28"/>
      <c r="FQ406" s="28"/>
      <c r="FR406" s="28"/>
      <c r="FS406" s="28"/>
      <c r="FT406" s="28"/>
      <c r="FU406" s="28"/>
      <c r="FV406" s="28"/>
      <c r="FW406" s="28"/>
      <c r="FX406" s="28"/>
      <c r="FY406" s="28"/>
      <c r="FZ406" s="28"/>
      <c r="GA406" s="28"/>
      <c r="GB406" s="28"/>
      <c r="GC406" s="28"/>
      <c r="GD406" s="28"/>
      <c r="GE406" s="28"/>
      <c r="GF406" s="28"/>
      <c r="GG406" s="28"/>
      <c r="GH406" s="28"/>
      <c r="GI406" s="28"/>
      <c r="GJ406" s="28"/>
      <c r="GK406" s="28"/>
      <c r="GL406" s="28"/>
      <c r="GM406" s="28"/>
      <c r="GN406" s="28"/>
      <c r="GO406" s="28"/>
      <c r="GP406" s="28"/>
      <c r="GQ406" s="28"/>
      <c r="GR406" s="28"/>
      <c r="GS406" s="28"/>
      <c r="GT406" s="28"/>
      <c r="GU406" s="28"/>
      <c r="GV406" s="28"/>
      <c r="GW406" s="28"/>
      <c r="GX406" s="28"/>
      <c r="GY406" s="28"/>
      <c r="GZ406" s="28"/>
      <c r="HA406" s="28"/>
      <c r="HB406" s="28"/>
      <c r="HC406" s="28"/>
      <c r="HD406" s="28"/>
      <c r="HE406" s="28"/>
      <c r="HF406" s="28"/>
      <c r="HG406" s="28"/>
      <c r="HH406" s="28"/>
      <c r="HI406" s="28"/>
      <c r="HJ406" s="28"/>
      <c r="HK406" s="28"/>
      <c r="HL406" s="28"/>
      <c r="HM406" s="28"/>
      <c r="HN406" s="28"/>
      <c r="HO406" s="28"/>
      <c r="HP406" s="28"/>
      <c r="HQ406" s="28"/>
      <c r="HR406" s="28"/>
      <c r="HS406" s="28"/>
      <c r="HT406" s="28"/>
      <c r="HU406" s="28"/>
      <c r="HV406" s="28"/>
      <c r="HW406" s="28"/>
      <c r="HX406" s="28"/>
      <c r="HY406" s="28"/>
      <c r="HZ406" s="28"/>
      <c r="IA406" s="28"/>
      <c r="IB406" s="28"/>
      <c r="IC406" s="28"/>
      <c r="ID406" s="28"/>
      <c r="IE406" s="28"/>
      <c r="IF406" s="28"/>
      <c r="IG406" s="28"/>
      <c r="IH406" s="28"/>
      <c r="II406" s="28"/>
      <c r="IJ406" s="28"/>
      <c r="IK406" s="28"/>
      <c r="IL406" s="28"/>
      <c r="IM406" s="28"/>
      <c r="IN406" s="28"/>
    </row>
    <row r="407" spans="9:248" x14ac:dyDescent="0.35">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c r="DX407" s="28"/>
      <c r="DY407" s="28"/>
      <c r="DZ407" s="28"/>
      <c r="EA407" s="28"/>
      <c r="EB407" s="28"/>
      <c r="EC407" s="28"/>
      <c r="ED407" s="28"/>
      <c r="EE407" s="28"/>
      <c r="EF407" s="28"/>
      <c r="EG407" s="28"/>
      <c r="EH407" s="28"/>
      <c r="EI407" s="28"/>
      <c r="EJ407" s="28"/>
      <c r="EK407" s="28"/>
      <c r="EL407" s="28"/>
      <c r="EM407" s="28"/>
      <c r="EN407" s="28"/>
      <c r="EO407" s="28"/>
      <c r="EP407" s="28"/>
      <c r="EQ407" s="28"/>
      <c r="ER407" s="28"/>
      <c r="ES407" s="28"/>
      <c r="ET407" s="28"/>
      <c r="EU407" s="28"/>
      <c r="EV407" s="28"/>
      <c r="EW407" s="28"/>
      <c r="EX407" s="28"/>
      <c r="EY407" s="28"/>
      <c r="EZ407" s="28"/>
      <c r="FA407" s="28"/>
      <c r="FB407" s="28"/>
      <c r="FC407" s="28"/>
      <c r="FD407" s="28"/>
      <c r="FE407" s="28"/>
      <c r="FF407" s="28"/>
      <c r="FG407" s="28"/>
      <c r="FH407" s="28"/>
      <c r="FI407" s="28"/>
      <c r="FJ407" s="28"/>
      <c r="FK407" s="28"/>
      <c r="FL407" s="28"/>
      <c r="FM407" s="28"/>
      <c r="FN407" s="28"/>
      <c r="FO407" s="28"/>
      <c r="FP407" s="28"/>
      <c r="FQ407" s="28"/>
      <c r="FR407" s="28"/>
      <c r="FS407" s="28"/>
      <c r="FT407" s="28"/>
      <c r="FU407" s="28"/>
      <c r="FV407" s="28"/>
      <c r="FW407" s="28"/>
      <c r="FX407" s="28"/>
      <c r="FY407" s="28"/>
      <c r="FZ407" s="28"/>
      <c r="GA407" s="28"/>
      <c r="GB407" s="28"/>
      <c r="GC407" s="28"/>
      <c r="GD407" s="28"/>
      <c r="GE407" s="28"/>
      <c r="GF407" s="28"/>
      <c r="GG407" s="28"/>
      <c r="GH407" s="28"/>
      <c r="GI407" s="28"/>
      <c r="GJ407" s="28"/>
      <c r="GK407" s="28"/>
      <c r="GL407" s="28"/>
      <c r="GM407" s="28"/>
      <c r="GN407" s="28"/>
      <c r="GO407" s="28"/>
      <c r="GP407" s="28"/>
      <c r="GQ407" s="28"/>
      <c r="GR407" s="28"/>
      <c r="GS407" s="28"/>
      <c r="GT407" s="28"/>
      <c r="GU407" s="28"/>
      <c r="GV407" s="28"/>
      <c r="GW407" s="28"/>
      <c r="GX407" s="28"/>
      <c r="GY407" s="28"/>
      <c r="GZ407" s="28"/>
      <c r="HA407" s="28"/>
      <c r="HB407" s="28"/>
      <c r="HC407" s="28"/>
      <c r="HD407" s="28"/>
      <c r="HE407" s="28"/>
      <c r="HF407" s="28"/>
      <c r="HG407" s="28"/>
      <c r="HH407" s="28"/>
      <c r="HI407" s="28"/>
      <c r="HJ407" s="28"/>
      <c r="HK407" s="28"/>
      <c r="HL407" s="28"/>
      <c r="HM407" s="28"/>
      <c r="HN407" s="28"/>
      <c r="HO407" s="28"/>
      <c r="HP407" s="28"/>
      <c r="HQ407" s="28"/>
      <c r="HR407" s="28"/>
      <c r="HS407" s="28"/>
      <c r="HT407" s="28"/>
      <c r="HU407" s="28"/>
      <c r="HV407" s="28"/>
      <c r="HW407" s="28"/>
      <c r="HX407" s="28"/>
      <c r="HY407" s="28"/>
      <c r="HZ407" s="28"/>
      <c r="IA407" s="28"/>
      <c r="IB407" s="28"/>
      <c r="IC407" s="28"/>
      <c r="ID407" s="28"/>
      <c r="IE407" s="28"/>
      <c r="IF407" s="28"/>
      <c r="IG407" s="28"/>
      <c r="IH407" s="28"/>
      <c r="II407" s="28"/>
      <c r="IJ407" s="28"/>
      <c r="IK407" s="28"/>
      <c r="IL407" s="28"/>
      <c r="IM407" s="28"/>
      <c r="IN407" s="28"/>
    </row>
    <row r="408" spans="9:248" x14ac:dyDescent="0.35">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c r="IN408" s="28"/>
    </row>
    <row r="409" spans="9:248" x14ac:dyDescent="0.35">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c r="DX409" s="28"/>
      <c r="DY409" s="28"/>
      <c r="DZ409" s="28"/>
      <c r="EA409" s="28"/>
      <c r="EB409" s="28"/>
      <c r="EC409" s="28"/>
      <c r="ED409" s="28"/>
      <c r="EE409" s="28"/>
      <c r="EF409" s="28"/>
      <c r="EG409" s="28"/>
      <c r="EH409" s="28"/>
      <c r="EI409" s="28"/>
      <c r="EJ409" s="28"/>
      <c r="EK409" s="28"/>
      <c r="EL409" s="28"/>
      <c r="EM409" s="28"/>
      <c r="EN409" s="28"/>
      <c r="EO409" s="28"/>
      <c r="EP409" s="28"/>
      <c r="EQ409" s="28"/>
      <c r="ER409" s="28"/>
      <c r="ES409" s="28"/>
      <c r="ET409" s="28"/>
      <c r="EU409" s="28"/>
      <c r="EV409" s="28"/>
      <c r="EW409" s="28"/>
      <c r="EX409" s="28"/>
      <c r="EY409" s="28"/>
      <c r="EZ409" s="28"/>
      <c r="FA409" s="28"/>
      <c r="FB409" s="28"/>
      <c r="FC409" s="28"/>
      <c r="FD409" s="28"/>
      <c r="FE409" s="28"/>
      <c r="FF409" s="28"/>
      <c r="FG409" s="28"/>
      <c r="FH409" s="28"/>
      <c r="FI409" s="28"/>
      <c r="FJ409" s="28"/>
      <c r="FK409" s="28"/>
      <c r="FL409" s="28"/>
      <c r="FM409" s="28"/>
      <c r="FN409" s="28"/>
      <c r="FO409" s="28"/>
      <c r="FP409" s="28"/>
      <c r="FQ409" s="28"/>
      <c r="FR409" s="28"/>
      <c r="FS409" s="28"/>
      <c r="FT409" s="28"/>
      <c r="FU409" s="28"/>
      <c r="FV409" s="28"/>
      <c r="FW409" s="28"/>
      <c r="FX409" s="28"/>
      <c r="FY409" s="28"/>
      <c r="FZ409" s="28"/>
      <c r="GA409" s="28"/>
      <c r="GB409" s="28"/>
      <c r="GC409" s="28"/>
      <c r="GD409" s="28"/>
      <c r="GE409" s="28"/>
      <c r="GF409" s="28"/>
      <c r="GG409" s="28"/>
      <c r="GH409" s="28"/>
      <c r="GI409" s="28"/>
      <c r="GJ409" s="28"/>
      <c r="GK409" s="28"/>
      <c r="GL409" s="28"/>
      <c r="GM409" s="28"/>
      <c r="GN409" s="28"/>
      <c r="GO409" s="28"/>
      <c r="GP409" s="28"/>
      <c r="GQ409" s="28"/>
      <c r="GR409" s="28"/>
      <c r="GS409" s="28"/>
      <c r="GT409" s="28"/>
      <c r="GU409" s="28"/>
      <c r="GV409" s="28"/>
      <c r="GW409" s="28"/>
      <c r="GX409" s="28"/>
      <c r="GY409" s="28"/>
      <c r="GZ409" s="28"/>
      <c r="HA409" s="28"/>
      <c r="HB409" s="28"/>
      <c r="HC409" s="28"/>
      <c r="HD409" s="28"/>
      <c r="HE409" s="28"/>
      <c r="HF409" s="28"/>
      <c r="HG409" s="28"/>
      <c r="HH409" s="28"/>
      <c r="HI409" s="28"/>
      <c r="HJ409" s="28"/>
      <c r="HK409" s="28"/>
      <c r="HL409" s="28"/>
      <c r="HM409" s="28"/>
      <c r="HN409" s="28"/>
      <c r="HO409" s="28"/>
      <c r="HP409" s="28"/>
      <c r="HQ409" s="28"/>
      <c r="HR409" s="28"/>
      <c r="HS409" s="28"/>
      <c r="HT409" s="28"/>
      <c r="HU409" s="28"/>
      <c r="HV409" s="28"/>
      <c r="HW409" s="28"/>
      <c r="HX409" s="28"/>
      <c r="HY409" s="28"/>
      <c r="HZ409" s="28"/>
      <c r="IA409" s="28"/>
      <c r="IB409" s="28"/>
      <c r="IC409" s="28"/>
      <c r="ID409" s="28"/>
      <c r="IE409" s="28"/>
      <c r="IF409" s="28"/>
      <c r="IG409" s="28"/>
      <c r="IH409" s="28"/>
      <c r="II409" s="28"/>
      <c r="IJ409" s="28"/>
      <c r="IK409" s="28"/>
      <c r="IL409" s="28"/>
      <c r="IM409" s="28"/>
      <c r="IN409" s="28"/>
    </row>
    <row r="410" spans="9:248" x14ac:dyDescent="0.35">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c r="DX410" s="28"/>
      <c r="DY410" s="28"/>
      <c r="DZ410" s="28"/>
      <c r="EA410" s="28"/>
      <c r="EB410" s="28"/>
      <c r="EC410" s="28"/>
      <c r="ED410" s="28"/>
      <c r="EE410" s="28"/>
      <c r="EF410" s="28"/>
      <c r="EG410" s="28"/>
      <c r="EH410" s="28"/>
      <c r="EI410" s="28"/>
      <c r="EJ410" s="28"/>
      <c r="EK410" s="28"/>
      <c r="EL410" s="28"/>
      <c r="EM410" s="28"/>
      <c r="EN410" s="28"/>
      <c r="EO410" s="28"/>
      <c r="EP410" s="28"/>
      <c r="EQ410" s="28"/>
      <c r="ER410" s="28"/>
      <c r="ES410" s="28"/>
      <c r="ET410" s="28"/>
      <c r="EU410" s="28"/>
      <c r="EV410" s="28"/>
      <c r="EW410" s="28"/>
      <c r="EX410" s="28"/>
      <c r="EY410" s="28"/>
      <c r="EZ410" s="28"/>
      <c r="FA410" s="28"/>
      <c r="FB410" s="28"/>
      <c r="FC410" s="28"/>
      <c r="FD410" s="28"/>
      <c r="FE410" s="28"/>
      <c r="FF410" s="28"/>
      <c r="FG410" s="28"/>
      <c r="FH410" s="28"/>
      <c r="FI410" s="28"/>
      <c r="FJ410" s="28"/>
      <c r="FK410" s="28"/>
      <c r="FL410" s="28"/>
      <c r="FM410" s="28"/>
      <c r="FN410" s="28"/>
      <c r="FO410" s="28"/>
      <c r="FP410" s="28"/>
      <c r="FQ410" s="28"/>
      <c r="FR410" s="28"/>
      <c r="FS410" s="28"/>
      <c r="FT410" s="28"/>
      <c r="FU410" s="28"/>
      <c r="FV410" s="28"/>
      <c r="FW410" s="28"/>
      <c r="FX410" s="28"/>
      <c r="FY410" s="28"/>
      <c r="FZ410" s="28"/>
      <c r="GA410" s="28"/>
      <c r="GB410" s="28"/>
      <c r="GC410" s="28"/>
      <c r="GD410" s="28"/>
      <c r="GE410" s="28"/>
      <c r="GF410" s="28"/>
      <c r="GG410" s="28"/>
      <c r="GH410" s="28"/>
      <c r="GI410" s="28"/>
      <c r="GJ410" s="28"/>
      <c r="GK410" s="28"/>
      <c r="GL410" s="28"/>
      <c r="GM410" s="28"/>
      <c r="GN410" s="28"/>
      <c r="GO410" s="28"/>
      <c r="GP410" s="28"/>
      <c r="GQ410" s="28"/>
      <c r="GR410" s="28"/>
      <c r="GS410" s="28"/>
      <c r="GT410" s="28"/>
      <c r="GU410" s="28"/>
      <c r="GV410" s="28"/>
      <c r="GW410" s="28"/>
      <c r="GX410" s="28"/>
      <c r="GY410" s="28"/>
      <c r="GZ410" s="28"/>
      <c r="HA410" s="28"/>
      <c r="HB410" s="28"/>
      <c r="HC410" s="28"/>
      <c r="HD410" s="28"/>
      <c r="HE410" s="28"/>
      <c r="HF410" s="28"/>
      <c r="HG410" s="28"/>
      <c r="HH410" s="28"/>
      <c r="HI410" s="28"/>
      <c r="HJ410" s="28"/>
      <c r="HK410" s="28"/>
      <c r="HL410" s="28"/>
      <c r="HM410" s="28"/>
      <c r="HN410" s="28"/>
      <c r="HO410" s="28"/>
      <c r="HP410" s="28"/>
      <c r="HQ410" s="28"/>
      <c r="HR410" s="28"/>
      <c r="HS410" s="28"/>
      <c r="HT410" s="28"/>
      <c r="HU410" s="28"/>
      <c r="HV410" s="28"/>
      <c r="HW410" s="28"/>
      <c r="HX410" s="28"/>
      <c r="HY410" s="28"/>
      <c r="HZ410" s="28"/>
      <c r="IA410" s="28"/>
      <c r="IB410" s="28"/>
      <c r="IC410" s="28"/>
      <c r="ID410" s="28"/>
      <c r="IE410" s="28"/>
      <c r="IF410" s="28"/>
      <c r="IG410" s="28"/>
      <c r="IH410" s="28"/>
      <c r="II410" s="28"/>
      <c r="IJ410" s="28"/>
      <c r="IK410" s="28"/>
      <c r="IL410" s="28"/>
      <c r="IM410" s="28"/>
      <c r="IN410" s="28"/>
    </row>
    <row r="411" spans="9:248" x14ac:dyDescent="0.35">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c r="IN411" s="28"/>
    </row>
    <row r="412" spans="9:248" x14ac:dyDescent="0.35">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c r="IN412" s="28"/>
    </row>
    <row r="413" spans="9:248" x14ac:dyDescent="0.35">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c r="IN413" s="28"/>
    </row>
    <row r="414" spans="9:248" x14ac:dyDescent="0.35">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c r="HO414" s="28"/>
      <c r="HP414" s="28"/>
      <c r="HQ414" s="28"/>
      <c r="HR414" s="28"/>
      <c r="HS414" s="28"/>
      <c r="HT414" s="28"/>
      <c r="HU414" s="28"/>
      <c r="HV414" s="28"/>
      <c r="HW414" s="28"/>
      <c r="HX414" s="28"/>
      <c r="HY414" s="28"/>
      <c r="HZ414" s="28"/>
      <c r="IA414" s="28"/>
      <c r="IB414" s="28"/>
      <c r="IC414" s="28"/>
      <c r="ID414" s="28"/>
      <c r="IE414" s="28"/>
      <c r="IF414" s="28"/>
      <c r="IG414" s="28"/>
      <c r="IH414" s="28"/>
      <c r="II414" s="28"/>
      <c r="IJ414" s="28"/>
      <c r="IK414" s="28"/>
      <c r="IL414" s="28"/>
      <c r="IM414" s="28"/>
      <c r="IN414" s="28"/>
    </row>
    <row r="415" spans="9:248" x14ac:dyDescent="0.35">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c r="IN415" s="28"/>
    </row>
    <row r="416" spans="9:248" x14ac:dyDescent="0.35">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8"/>
      <c r="FJ416" s="28"/>
      <c r="FK416" s="28"/>
      <c r="FL416" s="28"/>
      <c r="FM416" s="28"/>
      <c r="FN416" s="28"/>
      <c r="FO416" s="28"/>
      <c r="FP416" s="28"/>
      <c r="FQ416" s="28"/>
      <c r="FR416" s="28"/>
      <c r="FS416" s="28"/>
      <c r="FT416" s="28"/>
      <c r="FU416" s="28"/>
      <c r="FV416" s="28"/>
      <c r="FW416" s="28"/>
      <c r="FX416" s="28"/>
      <c r="FY416" s="28"/>
      <c r="FZ416" s="28"/>
      <c r="GA416" s="28"/>
      <c r="GB416" s="28"/>
      <c r="GC416" s="28"/>
      <c r="GD416" s="28"/>
      <c r="GE416" s="28"/>
      <c r="GF416" s="28"/>
      <c r="GG416" s="28"/>
      <c r="GH416" s="28"/>
      <c r="GI416" s="28"/>
      <c r="GJ416" s="28"/>
      <c r="GK416" s="28"/>
      <c r="GL416" s="28"/>
      <c r="GM416" s="28"/>
      <c r="GN416" s="28"/>
      <c r="GO416" s="28"/>
      <c r="GP416" s="28"/>
      <c r="GQ416" s="28"/>
      <c r="GR416" s="28"/>
      <c r="GS416" s="28"/>
      <c r="GT416" s="28"/>
      <c r="GU416" s="28"/>
      <c r="GV416" s="28"/>
      <c r="GW416" s="28"/>
      <c r="GX416" s="28"/>
      <c r="GY416" s="28"/>
      <c r="GZ416" s="28"/>
      <c r="HA416" s="28"/>
      <c r="HB416" s="28"/>
      <c r="HC416" s="28"/>
      <c r="HD416" s="28"/>
      <c r="HE416" s="28"/>
      <c r="HF416" s="28"/>
      <c r="HG416" s="28"/>
      <c r="HH416" s="28"/>
      <c r="HI416" s="28"/>
      <c r="HJ416" s="28"/>
      <c r="HK416" s="28"/>
      <c r="HL416" s="28"/>
      <c r="HM416" s="28"/>
      <c r="HN416" s="28"/>
      <c r="HO416" s="28"/>
      <c r="HP416" s="28"/>
      <c r="HQ416" s="28"/>
      <c r="HR416" s="28"/>
      <c r="HS416" s="28"/>
      <c r="HT416" s="28"/>
      <c r="HU416" s="28"/>
      <c r="HV416" s="28"/>
      <c r="HW416" s="28"/>
      <c r="HX416" s="28"/>
      <c r="HY416" s="28"/>
      <c r="HZ416" s="28"/>
      <c r="IA416" s="28"/>
      <c r="IB416" s="28"/>
      <c r="IC416" s="28"/>
      <c r="ID416" s="28"/>
      <c r="IE416" s="28"/>
      <c r="IF416" s="28"/>
      <c r="IG416" s="28"/>
      <c r="IH416" s="28"/>
      <c r="II416" s="28"/>
      <c r="IJ416" s="28"/>
      <c r="IK416" s="28"/>
      <c r="IL416" s="28"/>
      <c r="IM416" s="28"/>
      <c r="IN416" s="28"/>
    </row>
    <row r="417" spans="9:248" x14ac:dyDescent="0.35">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c r="DX417" s="28"/>
      <c r="DY417" s="28"/>
      <c r="DZ417" s="28"/>
      <c r="EA417" s="28"/>
      <c r="EB417" s="28"/>
      <c r="EC417" s="28"/>
      <c r="ED417" s="28"/>
      <c r="EE417" s="28"/>
      <c r="EF417" s="28"/>
      <c r="EG417" s="28"/>
      <c r="EH417" s="28"/>
      <c r="EI417" s="28"/>
      <c r="EJ417" s="28"/>
      <c r="EK417" s="28"/>
      <c r="EL417" s="28"/>
      <c r="EM417" s="28"/>
      <c r="EN417" s="28"/>
      <c r="EO417" s="28"/>
      <c r="EP417" s="28"/>
      <c r="EQ417" s="28"/>
      <c r="ER417" s="28"/>
      <c r="ES417" s="28"/>
      <c r="ET417" s="28"/>
      <c r="EU417" s="28"/>
      <c r="EV417" s="28"/>
      <c r="EW417" s="28"/>
      <c r="EX417" s="28"/>
      <c r="EY417" s="28"/>
      <c r="EZ417" s="28"/>
      <c r="FA417" s="28"/>
      <c r="FB417" s="28"/>
      <c r="FC417" s="28"/>
      <c r="FD417" s="28"/>
      <c r="FE417" s="28"/>
      <c r="FF417" s="28"/>
      <c r="FG417" s="28"/>
      <c r="FH417" s="28"/>
      <c r="FI417" s="28"/>
      <c r="FJ417" s="28"/>
      <c r="FK417" s="28"/>
      <c r="FL417" s="28"/>
      <c r="FM417" s="28"/>
      <c r="FN417" s="28"/>
      <c r="FO417" s="28"/>
      <c r="FP417" s="28"/>
      <c r="FQ417" s="28"/>
      <c r="FR417" s="28"/>
      <c r="FS417" s="28"/>
      <c r="FT417" s="28"/>
      <c r="FU417" s="28"/>
      <c r="FV417" s="28"/>
      <c r="FW417" s="28"/>
      <c r="FX417" s="28"/>
      <c r="FY417" s="28"/>
      <c r="FZ417" s="28"/>
      <c r="GA417" s="28"/>
      <c r="GB417" s="28"/>
      <c r="GC417" s="28"/>
      <c r="GD417" s="28"/>
      <c r="GE417" s="28"/>
      <c r="GF417" s="28"/>
      <c r="GG417" s="28"/>
      <c r="GH417" s="28"/>
      <c r="GI417" s="28"/>
      <c r="GJ417" s="28"/>
      <c r="GK417" s="28"/>
      <c r="GL417" s="28"/>
      <c r="GM417" s="28"/>
      <c r="GN417" s="28"/>
      <c r="GO417" s="28"/>
      <c r="GP417" s="28"/>
      <c r="GQ417" s="28"/>
      <c r="GR417" s="28"/>
      <c r="GS417" s="28"/>
      <c r="GT417" s="28"/>
      <c r="GU417" s="28"/>
      <c r="GV417" s="28"/>
      <c r="GW417" s="28"/>
      <c r="GX417" s="28"/>
      <c r="GY417" s="28"/>
      <c r="GZ417" s="28"/>
      <c r="HA417" s="28"/>
      <c r="HB417" s="28"/>
      <c r="HC417" s="28"/>
      <c r="HD417" s="28"/>
      <c r="HE417" s="28"/>
      <c r="HF417" s="28"/>
      <c r="HG417" s="28"/>
      <c r="HH417" s="28"/>
      <c r="HI417" s="28"/>
      <c r="HJ417" s="28"/>
      <c r="HK417" s="28"/>
      <c r="HL417" s="28"/>
      <c r="HM417" s="28"/>
      <c r="HN417" s="28"/>
      <c r="HO417" s="28"/>
      <c r="HP417" s="28"/>
      <c r="HQ417" s="28"/>
      <c r="HR417" s="28"/>
      <c r="HS417" s="28"/>
      <c r="HT417" s="28"/>
      <c r="HU417" s="28"/>
      <c r="HV417" s="28"/>
      <c r="HW417" s="28"/>
      <c r="HX417" s="28"/>
      <c r="HY417" s="28"/>
      <c r="HZ417" s="28"/>
      <c r="IA417" s="28"/>
      <c r="IB417" s="28"/>
      <c r="IC417" s="28"/>
      <c r="ID417" s="28"/>
      <c r="IE417" s="28"/>
      <c r="IF417" s="28"/>
      <c r="IG417" s="28"/>
      <c r="IH417" s="28"/>
      <c r="II417" s="28"/>
      <c r="IJ417" s="28"/>
      <c r="IK417" s="28"/>
      <c r="IL417" s="28"/>
      <c r="IM417" s="28"/>
      <c r="IN417" s="28"/>
    </row>
    <row r="418" spans="9:248" x14ac:dyDescent="0.35">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c r="DU418" s="28"/>
      <c r="DV418" s="28"/>
      <c r="DW418" s="28"/>
      <c r="DX418" s="28"/>
      <c r="DY418" s="28"/>
      <c r="DZ418" s="28"/>
      <c r="EA418" s="28"/>
      <c r="EB418" s="28"/>
      <c r="EC418" s="28"/>
      <c r="ED418" s="28"/>
      <c r="EE418" s="28"/>
      <c r="EF418" s="28"/>
      <c r="EG418" s="28"/>
      <c r="EH418" s="28"/>
      <c r="EI418" s="28"/>
      <c r="EJ418" s="28"/>
      <c r="EK418" s="28"/>
      <c r="EL418" s="28"/>
      <c r="EM418" s="28"/>
      <c r="EN418" s="28"/>
      <c r="EO418" s="28"/>
      <c r="EP418" s="28"/>
      <c r="EQ418" s="28"/>
      <c r="ER418" s="28"/>
      <c r="ES418" s="28"/>
      <c r="ET418" s="28"/>
      <c r="EU418" s="28"/>
      <c r="EV418" s="28"/>
      <c r="EW418" s="28"/>
      <c r="EX418" s="28"/>
      <c r="EY418" s="28"/>
      <c r="EZ418" s="28"/>
      <c r="FA418" s="28"/>
      <c r="FB418" s="28"/>
      <c r="FC418" s="28"/>
      <c r="FD418" s="28"/>
      <c r="FE418" s="28"/>
      <c r="FF418" s="28"/>
      <c r="FG418" s="28"/>
      <c r="FH418" s="28"/>
      <c r="FI418" s="28"/>
      <c r="FJ418" s="28"/>
      <c r="FK418" s="28"/>
      <c r="FL418" s="28"/>
      <c r="FM418" s="28"/>
      <c r="FN418" s="28"/>
      <c r="FO418" s="28"/>
      <c r="FP418" s="28"/>
      <c r="FQ418" s="28"/>
      <c r="FR418" s="28"/>
      <c r="FS418" s="28"/>
      <c r="FT418" s="28"/>
      <c r="FU418" s="28"/>
      <c r="FV418" s="28"/>
      <c r="FW418" s="28"/>
      <c r="FX418" s="28"/>
      <c r="FY418" s="28"/>
      <c r="FZ418" s="28"/>
      <c r="GA418" s="28"/>
      <c r="GB418" s="28"/>
      <c r="GC418" s="28"/>
      <c r="GD418" s="28"/>
      <c r="GE418" s="28"/>
      <c r="GF418" s="28"/>
      <c r="GG418" s="28"/>
      <c r="GH418" s="28"/>
      <c r="GI418" s="28"/>
      <c r="GJ418" s="28"/>
      <c r="GK418" s="28"/>
      <c r="GL418" s="28"/>
      <c r="GM418" s="28"/>
      <c r="GN418" s="28"/>
      <c r="GO418" s="28"/>
      <c r="GP418" s="28"/>
      <c r="GQ418" s="28"/>
      <c r="GR418" s="28"/>
      <c r="GS418" s="28"/>
      <c r="GT418" s="28"/>
      <c r="GU418" s="28"/>
      <c r="GV418" s="28"/>
      <c r="GW418" s="28"/>
      <c r="GX418" s="28"/>
      <c r="GY418" s="28"/>
      <c r="GZ418" s="28"/>
      <c r="HA418" s="28"/>
      <c r="HB418" s="28"/>
      <c r="HC418" s="28"/>
      <c r="HD418" s="28"/>
      <c r="HE418" s="28"/>
      <c r="HF418" s="28"/>
      <c r="HG418" s="28"/>
      <c r="HH418" s="28"/>
      <c r="HI418" s="28"/>
      <c r="HJ418" s="28"/>
      <c r="HK418" s="28"/>
      <c r="HL418" s="28"/>
      <c r="HM418" s="28"/>
      <c r="HN418" s="28"/>
      <c r="HO418" s="28"/>
      <c r="HP418" s="28"/>
      <c r="HQ418" s="28"/>
      <c r="HR418" s="28"/>
      <c r="HS418" s="28"/>
      <c r="HT418" s="28"/>
      <c r="HU418" s="28"/>
      <c r="HV418" s="28"/>
      <c r="HW418" s="28"/>
      <c r="HX418" s="28"/>
      <c r="HY418" s="28"/>
      <c r="HZ418" s="28"/>
      <c r="IA418" s="28"/>
      <c r="IB418" s="28"/>
      <c r="IC418" s="28"/>
      <c r="ID418" s="28"/>
      <c r="IE418" s="28"/>
      <c r="IF418" s="28"/>
      <c r="IG418" s="28"/>
      <c r="IH418" s="28"/>
      <c r="II418" s="28"/>
      <c r="IJ418" s="28"/>
      <c r="IK418" s="28"/>
      <c r="IL418" s="28"/>
      <c r="IM418" s="28"/>
      <c r="IN418" s="28"/>
    </row>
    <row r="419" spans="9:248" x14ac:dyDescent="0.35">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28"/>
      <c r="GC419" s="28"/>
      <c r="GD419" s="28"/>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28"/>
      <c r="IF419" s="28"/>
      <c r="IG419" s="28"/>
      <c r="IH419" s="28"/>
      <c r="II419" s="28"/>
      <c r="IJ419" s="28"/>
      <c r="IK419" s="28"/>
      <c r="IL419" s="28"/>
      <c r="IM419" s="28"/>
      <c r="IN419" s="28"/>
    </row>
    <row r="420" spans="9:248" x14ac:dyDescent="0.35">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28"/>
      <c r="GC420" s="28"/>
      <c r="GD420" s="28"/>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28"/>
      <c r="IF420" s="28"/>
      <c r="IG420" s="28"/>
      <c r="IH420" s="28"/>
      <c r="II420" s="28"/>
      <c r="IJ420" s="28"/>
      <c r="IK420" s="28"/>
      <c r="IL420" s="28"/>
      <c r="IM420" s="28"/>
      <c r="IN420" s="28"/>
    </row>
    <row r="421" spans="9:248" x14ac:dyDescent="0.35">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28"/>
      <c r="GC421" s="28"/>
      <c r="GD421" s="28"/>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28"/>
      <c r="IF421" s="28"/>
      <c r="IG421" s="28"/>
      <c r="IH421" s="28"/>
      <c r="II421" s="28"/>
      <c r="IJ421" s="28"/>
      <c r="IK421" s="28"/>
      <c r="IL421" s="28"/>
      <c r="IM421" s="28"/>
      <c r="IN421" s="28"/>
    </row>
    <row r="422" spans="9:248" x14ac:dyDescent="0.35">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28"/>
      <c r="GC422" s="28"/>
      <c r="GD422" s="28"/>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28"/>
      <c r="IF422" s="28"/>
      <c r="IG422" s="28"/>
      <c r="IH422" s="28"/>
      <c r="II422" s="28"/>
      <c r="IJ422" s="28"/>
      <c r="IK422" s="28"/>
      <c r="IL422" s="28"/>
      <c r="IM422" s="28"/>
      <c r="IN422" s="28"/>
    </row>
    <row r="423" spans="9:248" x14ac:dyDescent="0.35">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28"/>
      <c r="FH423" s="28"/>
      <c r="FI423" s="28"/>
      <c r="FJ423" s="28"/>
      <c r="FK423" s="28"/>
      <c r="FL423" s="28"/>
      <c r="FM423" s="28"/>
      <c r="FN423" s="28"/>
      <c r="FO423" s="28"/>
      <c r="FP423" s="28"/>
      <c r="FQ423" s="28"/>
      <c r="FR423" s="28"/>
      <c r="FS423" s="28"/>
      <c r="FT423" s="28"/>
      <c r="FU423" s="28"/>
      <c r="FV423" s="28"/>
      <c r="FW423" s="28"/>
      <c r="FX423" s="28"/>
      <c r="FY423" s="28"/>
      <c r="FZ423" s="28"/>
      <c r="GA423" s="28"/>
      <c r="GB423" s="28"/>
      <c r="GC423" s="28"/>
      <c r="GD423" s="28"/>
      <c r="GE423" s="28"/>
      <c r="GF423" s="28"/>
      <c r="GG423" s="28"/>
      <c r="GH423" s="28"/>
      <c r="GI423" s="28"/>
      <c r="GJ423" s="28"/>
      <c r="GK423" s="28"/>
      <c r="GL423" s="28"/>
      <c r="GM423" s="28"/>
      <c r="GN423" s="28"/>
      <c r="GO423" s="28"/>
      <c r="GP423" s="28"/>
      <c r="GQ423" s="28"/>
      <c r="GR423" s="28"/>
      <c r="GS423" s="28"/>
      <c r="GT423" s="28"/>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c r="HW423" s="28"/>
      <c r="HX423" s="28"/>
      <c r="HY423" s="28"/>
      <c r="HZ423" s="28"/>
      <c r="IA423" s="28"/>
      <c r="IB423" s="28"/>
      <c r="IC423" s="28"/>
      <c r="ID423" s="28"/>
      <c r="IE423" s="28"/>
      <c r="IF423" s="28"/>
      <c r="IG423" s="28"/>
      <c r="IH423" s="28"/>
      <c r="II423" s="28"/>
      <c r="IJ423" s="28"/>
      <c r="IK423" s="28"/>
      <c r="IL423" s="28"/>
      <c r="IM423" s="28"/>
      <c r="IN423" s="28"/>
    </row>
    <row r="424" spans="9:248" x14ac:dyDescent="0.35">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28"/>
      <c r="GC424" s="28"/>
      <c r="GD424" s="28"/>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28"/>
      <c r="IF424" s="28"/>
      <c r="IG424" s="28"/>
      <c r="IH424" s="28"/>
      <c r="II424" s="28"/>
      <c r="IJ424" s="28"/>
      <c r="IK424" s="28"/>
      <c r="IL424" s="28"/>
      <c r="IM424" s="28"/>
      <c r="IN424" s="28"/>
    </row>
    <row r="425" spans="9:248" x14ac:dyDescent="0.35">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28"/>
      <c r="FH425" s="28"/>
      <c r="FI425" s="28"/>
      <c r="FJ425" s="28"/>
      <c r="FK425" s="28"/>
      <c r="FL425" s="28"/>
      <c r="FM425" s="28"/>
      <c r="FN425" s="28"/>
      <c r="FO425" s="28"/>
      <c r="FP425" s="28"/>
      <c r="FQ425" s="28"/>
      <c r="FR425" s="28"/>
      <c r="FS425" s="28"/>
      <c r="FT425" s="28"/>
      <c r="FU425" s="28"/>
      <c r="FV425" s="28"/>
      <c r="FW425" s="28"/>
      <c r="FX425" s="28"/>
      <c r="FY425" s="28"/>
      <c r="FZ425" s="28"/>
      <c r="GA425" s="28"/>
      <c r="GB425" s="28"/>
      <c r="GC425" s="28"/>
      <c r="GD425" s="28"/>
      <c r="GE425" s="28"/>
      <c r="GF425" s="28"/>
      <c r="GG425" s="28"/>
      <c r="GH425" s="28"/>
      <c r="GI425" s="28"/>
      <c r="GJ425" s="28"/>
      <c r="GK425" s="28"/>
      <c r="GL425" s="28"/>
      <c r="GM425" s="28"/>
      <c r="GN425" s="28"/>
      <c r="GO425" s="28"/>
      <c r="GP425" s="28"/>
      <c r="GQ425" s="28"/>
      <c r="GR425" s="28"/>
      <c r="GS425" s="28"/>
      <c r="GT425" s="28"/>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c r="HW425" s="28"/>
      <c r="HX425" s="28"/>
      <c r="HY425" s="28"/>
      <c r="HZ425" s="28"/>
      <c r="IA425" s="28"/>
      <c r="IB425" s="28"/>
      <c r="IC425" s="28"/>
      <c r="ID425" s="28"/>
      <c r="IE425" s="28"/>
      <c r="IF425" s="28"/>
      <c r="IG425" s="28"/>
      <c r="IH425" s="28"/>
      <c r="II425" s="28"/>
      <c r="IJ425" s="28"/>
      <c r="IK425" s="28"/>
      <c r="IL425" s="28"/>
      <c r="IM425" s="28"/>
      <c r="IN425" s="28"/>
    </row>
    <row r="426" spans="9:248" x14ac:dyDescent="0.35">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8"/>
      <c r="FJ426" s="28"/>
      <c r="FK426" s="28"/>
      <c r="FL426" s="28"/>
      <c r="FM426" s="28"/>
      <c r="FN426" s="28"/>
      <c r="FO426" s="28"/>
      <c r="FP426" s="28"/>
      <c r="FQ426" s="28"/>
      <c r="FR426" s="28"/>
      <c r="FS426" s="28"/>
      <c r="FT426" s="28"/>
      <c r="FU426" s="28"/>
      <c r="FV426" s="28"/>
      <c r="FW426" s="28"/>
      <c r="FX426" s="28"/>
      <c r="FY426" s="28"/>
      <c r="FZ426" s="28"/>
      <c r="GA426" s="28"/>
      <c r="GB426" s="28"/>
      <c r="GC426" s="28"/>
      <c r="GD426" s="28"/>
      <c r="GE426" s="28"/>
      <c r="GF426" s="28"/>
      <c r="GG426" s="28"/>
      <c r="GH426" s="28"/>
      <c r="GI426" s="28"/>
      <c r="GJ426" s="28"/>
      <c r="GK426" s="28"/>
      <c r="GL426" s="28"/>
      <c r="GM426" s="28"/>
      <c r="GN426" s="28"/>
      <c r="GO426" s="28"/>
      <c r="GP426" s="28"/>
      <c r="GQ426" s="28"/>
      <c r="GR426" s="28"/>
      <c r="GS426" s="28"/>
      <c r="GT426" s="28"/>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c r="HW426" s="28"/>
      <c r="HX426" s="28"/>
      <c r="HY426" s="28"/>
      <c r="HZ426" s="28"/>
      <c r="IA426" s="28"/>
      <c r="IB426" s="28"/>
      <c r="IC426" s="28"/>
      <c r="ID426" s="28"/>
      <c r="IE426" s="28"/>
      <c r="IF426" s="28"/>
      <c r="IG426" s="28"/>
      <c r="IH426" s="28"/>
      <c r="II426" s="28"/>
      <c r="IJ426" s="28"/>
      <c r="IK426" s="28"/>
      <c r="IL426" s="28"/>
      <c r="IM426" s="28"/>
      <c r="IN426" s="28"/>
    </row>
    <row r="427" spans="9:248" x14ac:dyDescent="0.35">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28"/>
      <c r="FH427" s="28"/>
      <c r="FI427" s="28"/>
      <c r="FJ427" s="28"/>
      <c r="FK427" s="28"/>
      <c r="FL427" s="28"/>
      <c r="FM427" s="28"/>
      <c r="FN427" s="28"/>
      <c r="FO427" s="28"/>
      <c r="FP427" s="28"/>
      <c r="FQ427" s="28"/>
      <c r="FR427" s="28"/>
      <c r="FS427" s="28"/>
      <c r="FT427" s="28"/>
      <c r="FU427" s="28"/>
      <c r="FV427" s="28"/>
      <c r="FW427" s="28"/>
      <c r="FX427" s="28"/>
      <c r="FY427" s="28"/>
      <c r="FZ427" s="28"/>
      <c r="GA427" s="28"/>
      <c r="GB427" s="28"/>
      <c r="GC427" s="28"/>
      <c r="GD427" s="28"/>
      <c r="GE427" s="28"/>
      <c r="GF427" s="28"/>
      <c r="GG427" s="28"/>
      <c r="GH427" s="28"/>
      <c r="GI427" s="28"/>
      <c r="GJ427" s="28"/>
      <c r="GK427" s="28"/>
      <c r="GL427" s="28"/>
      <c r="GM427" s="28"/>
      <c r="GN427" s="28"/>
      <c r="GO427" s="28"/>
      <c r="GP427" s="28"/>
      <c r="GQ427" s="28"/>
      <c r="GR427" s="28"/>
      <c r="GS427" s="28"/>
      <c r="GT427" s="28"/>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c r="HW427" s="28"/>
      <c r="HX427" s="28"/>
      <c r="HY427" s="28"/>
      <c r="HZ427" s="28"/>
      <c r="IA427" s="28"/>
      <c r="IB427" s="28"/>
      <c r="IC427" s="28"/>
      <c r="ID427" s="28"/>
      <c r="IE427" s="28"/>
      <c r="IF427" s="28"/>
      <c r="IG427" s="28"/>
      <c r="IH427" s="28"/>
      <c r="II427" s="28"/>
      <c r="IJ427" s="28"/>
      <c r="IK427" s="28"/>
      <c r="IL427" s="28"/>
      <c r="IM427" s="28"/>
      <c r="IN427" s="28"/>
    </row>
    <row r="428" spans="9:248" x14ac:dyDescent="0.35">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28"/>
      <c r="FH428" s="28"/>
      <c r="FI428" s="28"/>
      <c r="FJ428" s="28"/>
      <c r="FK428" s="28"/>
      <c r="FL428" s="28"/>
      <c r="FM428" s="28"/>
      <c r="FN428" s="28"/>
      <c r="FO428" s="28"/>
      <c r="FP428" s="28"/>
      <c r="FQ428" s="28"/>
      <c r="FR428" s="28"/>
      <c r="FS428" s="28"/>
      <c r="FT428" s="28"/>
      <c r="FU428" s="28"/>
      <c r="FV428" s="28"/>
      <c r="FW428" s="28"/>
      <c r="FX428" s="28"/>
      <c r="FY428" s="28"/>
      <c r="FZ428" s="28"/>
      <c r="GA428" s="28"/>
      <c r="GB428" s="28"/>
      <c r="GC428" s="28"/>
      <c r="GD428" s="28"/>
      <c r="GE428" s="28"/>
      <c r="GF428" s="28"/>
      <c r="GG428" s="28"/>
      <c r="GH428" s="28"/>
      <c r="GI428" s="28"/>
      <c r="GJ428" s="28"/>
      <c r="GK428" s="28"/>
      <c r="GL428" s="28"/>
      <c r="GM428" s="28"/>
      <c r="GN428" s="28"/>
      <c r="GO428" s="28"/>
      <c r="GP428" s="28"/>
      <c r="GQ428" s="28"/>
      <c r="GR428" s="28"/>
      <c r="GS428" s="28"/>
      <c r="GT428" s="28"/>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c r="HW428" s="28"/>
      <c r="HX428" s="28"/>
      <c r="HY428" s="28"/>
      <c r="HZ428" s="28"/>
      <c r="IA428" s="28"/>
      <c r="IB428" s="28"/>
      <c r="IC428" s="28"/>
      <c r="ID428" s="28"/>
      <c r="IE428" s="28"/>
      <c r="IF428" s="28"/>
      <c r="IG428" s="28"/>
      <c r="IH428" s="28"/>
      <c r="II428" s="28"/>
      <c r="IJ428" s="28"/>
      <c r="IK428" s="28"/>
      <c r="IL428" s="28"/>
      <c r="IM428" s="28"/>
      <c r="IN428" s="28"/>
    </row>
    <row r="429" spans="9:248" x14ac:dyDescent="0.35">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28"/>
      <c r="FH429" s="28"/>
      <c r="FI429" s="28"/>
      <c r="FJ429" s="28"/>
      <c r="FK429" s="28"/>
      <c r="FL429" s="28"/>
      <c r="FM429" s="28"/>
      <c r="FN429" s="28"/>
      <c r="FO429" s="28"/>
      <c r="FP429" s="28"/>
      <c r="FQ429" s="28"/>
      <c r="FR429" s="28"/>
      <c r="FS429" s="28"/>
      <c r="FT429" s="28"/>
      <c r="FU429" s="28"/>
      <c r="FV429" s="28"/>
      <c r="FW429" s="28"/>
      <c r="FX429" s="28"/>
      <c r="FY429" s="28"/>
      <c r="FZ429" s="28"/>
      <c r="GA429" s="28"/>
      <c r="GB429" s="28"/>
      <c r="GC429" s="28"/>
      <c r="GD429" s="28"/>
      <c r="GE429" s="28"/>
      <c r="GF429" s="28"/>
      <c r="GG429" s="28"/>
      <c r="GH429" s="28"/>
      <c r="GI429" s="28"/>
      <c r="GJ429" s="28"/>
      <c r="GK429" s="28"/>
      <c r="GL429" s="28"/>
      <c r="GM429" s="28"/>
      <c r="GN429" s="28"/>
      <c r="GO429" s="28"/>
      <c r="GP429" s="28"/>
      <c r="GQ429" s="28"/>
      <c r="GR429" s="28"/>
      <c r="GS429" s="28"/>
      <c r="GT429" s="28"/>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c r="HW429" s="28"/>
      <c r="HX429" s="28"/>
      <c r="HY429" s="28"/>
      <c r="HZ429" s="28"/>
      <c r="IA429" s="28"/>
      <c r="IB429" s="28"/>
      <c r="IC429" s="28"/>
      <c r="ID429" s="28"/>
      <c r="IE429" s="28"/>
      <c r="IF429" s="28"/>
      <c r="IG429" s="28"/>
      <c r="IH429" s="28"/>
      <c r="II429" s="28"/>
      <c r="IJ429" s="28"/>
      <c r="IK429" s="28"/>
      <c r="IL429" s="28"/>
      <c r="IM429" s="28"/>
      <c r="IN429" s="28"/>
    </row>
    <row r="430" spans="9:248" x14ac:dyDescent="0.35">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28"/>
      <c r="FH430" s="28"/>
      <c r="FI430" s="28"/>
      <c r="FJ430" s="28"/>
      <c r="FK430" s="28"/>
      <c r="FL430" s="28"/>
      <c r="FM430" s="28"/>
      <c r="FN430" s="28"/>
      <c r="FO430" s="28"/>
      <c r="FP430" s="28"/>
      <c r="FQ430" s="28"/>
      <c r="FR430" s="28"/>
      <c r="FS430" s="28"/>
      <c r="FT430" s="28"/>
      <c r="FU430" s="28"/>
      <c r="FV430" s="28"/>
      <c r="FW430" s="28"/>
      <c r="FX430" s="28"/>
      <c r="FY430" s="28"/>
      <c r="FZ430" s="28"/>
      <c r="GA430" s="28"/>
      <c r="GB430" s="28"/>
      <c r="GC430" s="28"/>
      <c r="GD430" s="28"/>
      <c r="GE430" s="28"/>
      <c r="GF430" s="28"/>
      <c r="GG430" s="28"/>
      <c r="GH430" s="28"/>
      <c r="GI430" s="28"/>
      <c r="GJ430" s="28"/>
      <c r="GK430" s="28"/>
      <c r="GL430" s="28"/>
      <c r="GM430" s="28"/>
      <c r="GN430" s="28"/>
      <c r="GO430" s="28"/>
      <c r="GP430" s="28"/>
      <c r="GQ430" s="28"/>
      <c r="GR430" s="28"/>
      <c r="GS430" s="28"/>
      <c r="GT430" s="28"/>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c r="HW430" s="28"/>
      <c r="HX430" s="28"/>
      <c r="HY430" s="28"/>
      <c r="HZ430" s="28"/>
      <c r="IA430" s="28"/>
      <c r="IB430" s="28"/>
      <c r="IC430" s="28"/>
      <c r="ID430" s="28"/>
      <c r="IE430" s="28"/>
      <c r="IF430" s="28"/>
      <c r="IG430" s="28"/>
      <c r="IH430" s="28"/>
      <c r="II430" s="28"/>
      <c r="IJ430" s="28"/>
      <c r="IK430" s="28"/>
      <c r="IL430" s="28"/>
      <c r="IM430" s="28"/>
      <c r="IN430" s="28"/>
    </row>
    <row r="431" spans="9:248" x14ac:dyDescent="0.35">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28"/>
      <c r="FH431" s="28"/>
      <c r="FI431" s="28"/>
      <c r="FJ431" s="28"/>
      <c r="FK431" s="28"/>
      <c r="FL431" s="28"/>
      <c r="FM431" s="28"/>
      <c r="FN431" s="28"/>
      <c r="FO431" s="28"/>
      <c r="FP431" s="28"/>
      <c r="FQ431" s="28"/>
      <c r="FR431" s="28"/>
      <c r="FS431" s="28"/>
      <c r="FT431" s="28"/>
      <c r="FU431" s="28"/>
      <c r="FV431" s="28"/>
      <c r="FW431" s="28"/>
      <c r="FX431" s="28"/>
      <c r="FY431" s="28"/>
      <c r="FZ431" s="28"/>
      <c r="GA431" s="28"/>
      <c r="GB431" s="28"/>
      <c r="GC431" s="28"/>
      <c r="GD431" s="28"/>
      <c r="GE431" s="28"/>
      <c r="GF431" s="28"/>
      <c r="GG431" s="28"/>
      <c r="GH431" s="28"/>
      <c r="GI431" s="28"/>
      <c r="GJ431" s="28"/>
      <c r="GK431" s="28"/>
      <c r="GL431" s="28"/>
      <c r="GM431" s="28"/>
      <c r="GN431" s="28"/>
      <c r="GO431" s="28"/>
      <c r="GP431" s="28"/>
      <c r="GQ431" s="28"/>
      <c r="GR431" s="28"/>
      <c r="GS431" s="28"/>
      <c r="GT431" s="28"/>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c r="HW431" s="28"/>
      <c r="HX431" s="28"/>
      <c r="HY431" s="28"/>
      <c r="HZ431" s="28"/>
      <c r="IA431" s="28"/>
      <c r="IB431" s="28"/>
      <c r="IC431" s="28"/>
      <c r="ID431" s="28"/>
      <c r="IE431" s="28"/>
      <c r="IF431" s="28"/>
      <c r="IG431" s="28"/>
      <c r="IH431" s="28"/>
      <c r="II431" s="28"/>
      <c r="IJ431" s="28"/>
      <c r="IK431" s="28"/>
      <c r="IL431" s="28"/>
      <c r="IM431" s="28"/>
      <c r="IN431" s="28"/>
    </row>
  </sheetData>
  <sheetProtection selectLockedCells="1" selectUnlockedCells="1"/>
  <dataConsolidate/>
  <mergeCells count="34">
    <mergeCell ref="B1:F1"/>
    <mergeCell ref="B2:F2"/>
    <mergeCell ref="C3:D3"/>
    <mergeCell ref="F3:G3"/>
    <mergeCell ref="C9:D9"/>
    <mergeCell ref="C10:D10"/>
    <mergeCell ref="C11:D11"/>
    <mergeCell ref="B4:B11"/>
    <mergeCell ref="C4:D4"/>
    <mergeCell ref="C5:D5"/>
    <mergeCell ref="C6:D6"/>
    <mergeCell ref="C7:D7"/>
    <mergeCell ref="C8:D8"/>
    <mergeCell ref="C12:D12"/>
    <mergeCell ref="C14:D14"/>
    <mergeCell ref="B15:B22"/>
    <mergeCell ref="C15:D15"/>
    <mergeCell ref="C16:D16"/>
    <mergeCell ref="B28:F28"/>
    <mergeCell ref="B32:D32"/>
    <mergeCell ref="C13:D13"/>
    <mergeCell ref="B29:D29"/>
    <mergeCell ref="B30:D30"/>
    <mergeCell ref="B31:D31"/>
    <mergeCell ref="B27:F27"/>
    <mergeCell ref="C22:D22"/>
    <mergeCell ref="C23:D23"/>
    <mergeCell ref="C24:D24"/>
    <mergeCell ref="C20:D20"/>
    <mergeCell ref="C21:D21"/>
    <mergeCell ref="C17:D17"/>
    <mergeCell ref="C18:D18"/>
    <mergeCell ref="C19:D19"/>
    <mergeCell ref="B12:B14"/>
  </mergeCells>
  <conditionalFormatting sqref="E17">
    <cfRule type="expression" dxfId="310" priority="2">
      <formula>$E$16="I am concurrently applying for both the EU Ecolabel and another existing ecolabel"</formula>
    </cfRule>
    <cfRule type="expression" dxfId="309" priority="3">
      <formula>$E16="Yes"</formula>
    </cfRule>
  </conditionalFormatting>
  <conditionalFormatting sqref="E22:E24">
    <cfRule type="containsText" dxfId="308" priority="1" operator="containsText" text="No">
      <formula>NOT(ISERROR(SEARCH("No",E22)))</formula>
    </cfRule>
  </conditionalFormatting>
  <dataValidations count="9">
    <dataValidation type="list" allowBlank="1" showInputMessage="1" showErrorMessage="1" sqref="E25">
      <formula1>"Yes, No"</formula1>
    </dataValidation>
    <dataValidation type="list" allowBlank="1" showInputMessage="1" showErrorMessage="1" sqref="E20">
      <formula1>"Yes (please state country), No"</formula1>
    </dataValidation>
    <dataValidation type="list" allowBlank="1" showInputMessage="1" showErrorMessage="1" sqref="E13">
      <formula1>"Natural stone (final product(s) from transformation plant),Natural stone (intermediate block/slab from quarry)"</formula1>
    </dataValidation>
    <dataValidation type="list" allowBlank="1" showInputMessage="1" showErrorMessage="1" sqref="E19">
      <mc:AlternateContent xmlns:x12ac="http://schemas.microsoft.com/office/spreadsheetml/2011/1/ac" xmlns:mc="http://schemas.openxmlformats.org/markup-compatibility/2006">
        <mc:Choice Requires="x12ac">
          <x12ac:list>No,"Yes, the company is a medium-sized enterprise","Yes, the company is a small-sized enterprise","Yes, the company is a micro-enterprise"</x12ac:list>
        </mc:Choice>
        <mc:Fallback>
          <formula1>"No,Yes, the company is a medium-sized enterprise,Yes, the company is a small-sized enterprise,Yes, the company is a micro-enterprise"</formula1>
        </mc:Fallback>
      </mc:AlternateContent>
    </dataValidation>
    <dataValidation type="list" allowBlank="1" showInputMessage="1" showErrorMessage="1" sqref="E22:E24">
      <formula1>"Yes,No"</formula1>
    </dataValidation>
    <dataValidation type="list" allowBlank="1" showInputMessage="1" showErrorMessage="1" sqref="E18">
      <formula1>"In the same country as CB,In another EU country,In a non-EU country"</formula1>
    </dataValidation>
    <dataValidation type="list" allowBlank="1" showInputMessage="1" showErrorMessage="1" sqref="E21">
      <mc:AlternateContent xmlns:x12ac="http://schemas.microsoft.com/office/spreadsheetml/2011/1/ac" xmlns:mc="http://schemas.openxmlformats.org/markup-compatibility/2006">
        <mc:Choice Requires="x12ac">
          <x12ac:list>"Yes, both EMAS registered and ISO 14001 certified","Yes, EMAS registered","Yes, ISO 14001 certified",No</x12ac:list>
        </mc:Choice>
        <mc:Fallback>
          <formula1>"Yes, both EMAS registered and ISO 14001 certified,Yes, EMAS registered,Yes, ISO 14001 certified,No"</formula1>
        </mc:Fallback>
      </mc:AlternateContent>
    </dataValidation>
    <dataValidation type="list" operator="equal" showInputMessage="1" prompt=" Please click on the following cell the appropriate answer" sqref="E15">
      <formula1>"Yes,No"</formula1>
    </dataValidation>
    <dataValidation type="list" operator="equal" showInputMessage="1" prompt=" Please click on the following cell the appropriate answer" sqref="E16">
      <formula1>"Yes,No,I am concurrently applying for both the EU Ecolabel and another existing ecolabel"</formula1>
    </dataValidation>
  </dataValidations>
  <hyperlinks>
    <hyperlink ref="C20:D20" r:id="rId1" display="Is the company situated in a developing country (as defined in the OECD’s Development Assistance Committee’s list of countries receiving development aid)? "/>
  </hyperlinks>
  <printOptions gridLines="1"/>
  <pageMargins left="0.78749999999999998" right="0.78749999999999998" top="1.3305555555555555" bottom="1.0249999999999999" header="0.78749999999999998" footer="0.78749999999999998"/>
  <pageSetup paperSize="11" scale="14" pageOrder="overThenDown" orientation="landscape" horizontalDpi="300" verticalDpi="300" r:id="rId2"/>
  <headerFooter alignWithMargins="0">
    <oddHeader>&amp;C&amp;"Tahoma,Predeterminado"&amp;32ONLY ADVISORY</oddHeader>
    <oddFooter>&amp;CPagina &amp;P</oddFooter>
  </headerFooter>
  <rowBreaks count="2" manualBreakCount="2">
    <brk id="36" max="8" man="1"/>
    <brk id="100"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ListBox">
              <controlPr defaultSize="0" autoFill="0" autoLine="0" autoPict="0">
                <anchor moveWithCells="1" sizeWithCells="1">
                  <from>
                    <xdr:col>1</xdr:col>
                    <xdr:colOff>431800</xdr:colOff>
                    <xdr:row>0</xdr:row>
                    <xdr:rowOff>0</xdr:rowOff>
                  </from>
                  <to>
                    <xdr:col>1</xdr:col>
                    <xdr:colOff>495300</xdr:colOff>
                    <xdr:row>0</xdr:row>
                    <xdr:rowOff>0</xdr:rowOff>
                  </to>
                </anchor>
              </controlPr>
            </control>
          </mc:Choice>
        </mc:AlternateContent>
        <mc:AlternateContent xmlns:mc="http://schemas.openxmlformats.org/markup-compatibility/2006">
          <mc:Choice Requires="x14">
            <control shapeId="1026" r:id="rId6" name="CheckBox2">
              <controlPr defaultSize="0" autoFill="0" autoLine="0" autoPict="0">
                <anchor moveWithCells="1" sizeWithCells="1">
                  <from>
                    <xdr:col>1</xdr:col>
                    <xdr:colOff>12700</xdr:colOff>
                    <xdr:row>0</xdr:row>
                    <xdr:rowOff>0</xdr:rowOff>
                  </from>
                  <to>
                    <xdr:col>1</xdr:col>
                    <xdr:colOff>19050</xdr:colOff>
                    <xdr:row>0</xdr:row>
                    <xdr:rowOff>0</xdr:rowOff>
                  </to>
                </anchor>
              </controlPr>
            </control>
          </mc:Choice>
        </mc:AlternateContent>
        <mc:AlternateContent xmlns:mc="http://schemas.openxmlformats.org/markup-compatibility/2006">
          <mc:Choice Requires="x14">
            <control shapeId="1027" r:id="rId7" name="CheckBox3">
              <controlPr defaultSize="0" autoFill="0" autoLine="0" autoPict="0">
                <anchor moveWithCells="1" sizeWithCells="1">
                  <from>
                    <xdr:col>1</xdr:col>
                    <xdr:colOff>12700</xdr:colOff>
                    <xdr:row>0</xdr:row>
                    <xdr:rowOff>0</xdr:rowOff>
                  </from>
                  <to>
                    <xdr:col>1</xdr:col>
                    <xdr:colOff>19050</xdr:colOff>
                    <xdr:row>0</xdr:row>
                    <xdr:rowOff>0</xdr:rowOff>
                  </to>
                </anchor>
              </controlPr>
            </control>
          </mc:Choice>
        </mc:AlternateContent>
        <mc:AlternateContent xmlns:mc="http://schemas.openxmlformats.org/markup-compatibility/2006">
          <mc:Choice Requires="x14">
            <control shapeId="1028" r:id="rId8" name="CheckBox4">
              <controlPr defaultSize="0" autoFill="0" autoLine="0" autoPict="0">
                <anchor moveWithCells="1" sizeWithCells="1">
                  <from>
                    <xdr:col>1</xdr:col>
                    <xdr:colOff>19050</xdr:colOff>
                    <xdr:row>0</xdr:row>
                    <xdr:rowOff>0</xdr:rowOff>
                  </from>
                  <to>
                    <xdr:col>1</xdr:col>
                    <xdr:colOff>50800</xdr:colOff>
                    <xdr:row>0</xdr:row>
                    <xdr:rowOff>0</xdr:rowOff>
                  </to>
                </anchor>
              </controlPr>
            </control>
          </mc:Choice>
        </mc:AlternateContent>
        <mc:AlternateContent xmlns:mc="http://schemas.openxmlformats.org/markup-compatibility/2006">
          <mc:Choice Requires="x14">
            <control shapeId="1029" r:id="rId9" name="CheckBox6">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0" r:id="rId10" name="CheckBox8">
              <controlPr defaultSize="0" autoFill="0" autoLine="0" autoPict="0">
                <anchor moveWithCells="1" sizeWithCells="1">
                  <from>
                    <xdr:col>1</xdr:col>
                    <xdr:colOff>12700</xdr:colOff>
                    <xdr:row>0</xdr:row>
                    <xdr:rowOff>0</xdr:rowOff>
                  </from>
                  <to>
                    <xdr:col>1</xdr:col>
                    <xdr:colOff>76200</xdr:colOff>
                    <xdr:row>0</xdr:row>
                    <xdr:rowOff>0</xdr:rowOff>
                  </to>
                </anchor>
              </controlPr>
            </control>
          </mc:Choice>
        </mc:AlternateContent>
        <mc:AlternateContent xmlns:mc="http://schemas.openxmlformats.org/markup-compatibility/2006">
          <mc:Choice Requires="x14">
            <control shapeId="1031" r:id="rId11" name="CheckBox9">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2" r:id="rId12" name="CheckBox10">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3" r:id="rId13" name="CheckBox11">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4" r:id="rId14" name="CheckBox12">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5" r:id="rId15" name="CheckBox20">
              <controlPr defaultSize="0" autoFill="0" autoLine="0" autoPict="0">
                <anchor moveWithCells="1" sizeWithCells="1">
                  <from>
                    <xdr:col>1</xdr:col>
                    <xdr:colOff>165100</xdr:colOff>
                    <xdr:row>0</xdr:row>
                    <xdr:rowOff>0</xdr:rowOff>
                  </from>
                  <to>
                    <xdr:col>1</xdr:col>
                    <xdr:colOff>260350</xdr:colOff>
                    <xdr:row>0</xdr:row>
                    <xdr:rowOff>0</xdr:rowOff>
                  </to>
                </anchor>
              </controlPr>
            </control>
          </mc:Choice>
        </mc:AlternateContent>
        <mc:AlternateContent xmlns:mc="http://schemas.openxmlformats.org/markup-compatibility/2006">
          <mc:Choice Requires="x14">
            <control shapeId="1036" r:id="rId16" name="CheckBox5">
              <controlPr defaultSize="0" autoFill="0" autoLine="0" autoPict="0">
                <anchor moveWithCells="1" sizeWithCells="1">
                  <from>
                    <xdr:col>1</xdr:col>
                    <xdr:colOff>31750</xdr:colOff>
                    <xdr:row>0</xdr:row>
                    <xdr:rowOff>0</xdr:rowOff>
                  </from>
                  <to>
                    <xdr:col>1</xdr:col>
                    <xdr:colOff>76200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 etc.'!$F$2:$F$11</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1"/>
  <sheetViews>
    <sheetView view="pageBreakPreview" zoomScale="60" zoomScaleNormal="60" workbookViewId="0">
      <selection activeCell="B2" sqref="B2"/>
    </sheetView>
  </sheetViews>
  <sheetFormatPr defaultRowHeight="14.5" x14ac:dyDescent="0.35"/>
  <cols>
    <col min="1" max="1" width="2.54296875" customWidth="1"/>
    <col min="2" max="2" width="66.453125" customWidth="1"/>
    <col min="3" max="3" width="34.1796875" customWidth="1"/>
    <col min="4" max="5" width="7.26953125" customWidth="1"/>
    <col min="6" max="6" width="7.08984375" customWidth="1"/>
    <col min="7" max="7" width="8" customWidth="1"/>
    <col min="8" max="8" width="7" customWidth="1"/>
    <col min="9" max="9" width="6.7265625" customWidth="1"/>
    <col min="10" max="10" width="6.453125" customWidth="1"/>
    <col min="11" max="11" width="8" customWidth="1"/>
    <col min="12" max="12" width="7.26953125" customWidth="1"/>
    <col min="13" max="13" width="7.36328125" customWidth="1"/>
    <col min="14" max="14" width="7.81640625" customWidth="1"/>
    <col min="15" max="15" width="7.54296875" customWidth="1"/>
    <col min="16" max="16" width="10.453125" customWidth="1"/>
    <col min="17" max="17" width="9.54296875" customWidth="1"/>
    <col min="18" max="18" width="8.6328125" customWidth="1"/>
    <col min="19" max="19" width="9.26953125" customWidth="1"/>
    <col min="20" max="21" width="6.6328125" customWidth="1"/>
    <col min="22" max="22" width="7.36328125" customWidth="1"/>
    <col min="23" max="23" width="7.453125" customWidth="1"/>
    <col min="24" max="25" width="6.6328125" customWidth="1"/>
    <col min="26" max="26" width="8" customWidth="1"/>
    <col min="27" max="28" width="9.7265625" customWidth="1"/>
    <col min="29" max="29" width="8.81640625" customWidth="1"/>
    <col min="30" max="31" width="8" customWidth="1"/>
    <col min="32" max="32" width="10.36328125" customWidth="1"/>
    <col min="33" max="33" width="10.1796875" customWidth="1"/>
    <col min="34" max="34" width="12" customWidth="1"/>
    <col min="41" max="41" width="46.453125" customWidth="1"/>
  </cols>
  <sheetData>
    <row r="1" spans="1:41" ht="34.5" customHeight="1" x14ac:dyDescent="0.35">
      <c r="A1" s="52"/>
      <c r="B1" s="326" t="s">
        <v>439</v>
      </c>
      <c r="C1" s="326"/>
      <c r="D1" s="326"/>
      <c r="E1" s="326"/>
      <c r="F1" s="326"/>
      <c r="G1" s="326"/>
      <c r="H1" s="326"/>
      <c r="I1" s="326"/>
      <c r="J1" s="326"/>
      <c r="K1" s="326"/>
      <c r="L1" s="326"/>
      <c r="M1" s="326"/>
      <c r="N1" s="326"/>
      <c r="O1" s="326"/>
      <c r="P1" s="326"/>
      <c r="Q1" s="326"/>
      <c r="R1" s="326"/>
      <c r="S1" s="326"/>
      <c r="T1" s="326"/>
      <c r="U1" s="326"/>
      <c r="V1" s="326"/>
      <c r="W1" s="77"/>
      <c r="X1" s="77"/>
      <c r="Y1" s="77"/>
      <c r="Z1" s="77"/>
      <c r="AA1" s="77"/>
      <c r="AB1" s="77"/>
      <c r="AC1" s="77"/>
      <c r="AD1" s="77"/>
      <c r="AE1" s="77"/>
      <c r="AF1" s="77"/>
      <c r="AG1" s="77"/>
      <c r="AH1" s="77"/>
      <c r="AI1" s="77"/>
    </row>
    <row r="2" spans="1:41" ht="18.5" x14ac:dyDescent="0.45">
      <c r="A2" s="51"/>
      <c r="B2" s="50" t="s">
        <v>35</v>
      </c>
      <c r="C2" s="190" t="str">
        <f>IF(Application!E12="","",Application!E12)</f>
        <v/>
      </c>
      <c r="D2" s="189"/>
      <c r="E2" s="191"/>
      <c r="F2" s="189"/>
      <c r="G2" s="189"/>
      <c r="H2" s="189"/>
      <c r="I2" s="189"/>
      <c r="J2" s="189"/>
      <c r="K2" s="77"/>
      <c r="L2" s="77"/>
      <c r="M2" s="77"/>
      <c r="N2" s="77"/>
      <c r="O2" s="77"/>
      <c r="P2" s="77"/>
      <c r="Q2" s="77"/>
      <c r="R2" s="77"/>
      <c r="S2" s="77"/>
      <c r="T2" s="77"/>
      <c r="U2" s="77"/>
      <c r="V2" s="77"/>
      <c r="W2" s="77"/>
      <c r="X2" s="77"/>
      <c r="Y2" s="77"/>
      <c r="Z2" s="77"/>
      <c r="AA2" s="77"/>
      <c r="AB2" s="77" t="s">
        <v>419</v>
      </c>
      <c r="AC2" s="77"/>
      <c r="AD2" s="77"/>
      <c r="AE2" s="77"/>
      <c r="AF2" s="77"/>
      <c r="AG2" s="254"/>
      <c r="AH2" s="254"/>
      <c r="AI2" s="77"/>
    </row>
    <row r="3" spans="1:41" ht="18.5" customHeight="1" x14ac:dyDescent="0.45">
      <c r="A3" s="51"/>
      <c r="B3" s="50" t="s">
        <v>36</v>
      </c>
      <c r="C3" s="192"/>
      <c r="D3" s="189" t="s">
        <v>40</v>
      </c>
      <c r="E3" s="191"/>
      <c r="F3" s="189"/>
      <c r="G3" s="189"/>
      <c r="H3" s="189"/>
      <c r="I3" s="189"/>
      <c r="J3" s="189"/>
      <c r="K3" s="77"/>
      <c r="L3" s="77"/>
      <c r="M3" s="77"/>
      <c r="N3" s="77"/>
      <c r="O3" s="77"/>
      <c r="P3" s="77"/>
      <c r="Q3" s="77"/>
      <c r="R3" s="77"/>
      <c r="S3" s="77"/>
      <c r="T3" s="77"/>
      <c r="U3" s="77"/>
      <c r="V3" s="77"/>
      <c r="W3" s="77"/>
      <c r="X3" s="77"/>
      <c r="Y3" s="77"/>
      <c r="Z3" s="77"/>
      <c r="AA3" s="77"/>
      <c r="AB3" s="77"/>
      <c r="AC3" s="77"/>
      <c r="AD3" s="77"/>
      <c r="AE3" s="77"/>
      <c r="AF3" s="77"/>
      <c r="AG3" s="254"/>
      <c r="AH3" s="254"/>
      <c r="AI3" s="77"/>
    </row>
    <row r="4" spans="1:41" ht="18.5" x14ac:dyDescent="0.45">
      <c r="A4" s="51"/>
      <c r="B4" s="50" t="s">
        <v>37</v>
      </c>
      <c r="C4" s="192"/>
      <c r="D4" s="189" t="s">
        <v>39</v>
      </c>
      <c r="E4" s="191"/>
      <c r="F4" s="189"/>
      <c r="G4" s="189"/>
      <c r="H4" s="189"/>
      <c r="I4" s="189"/>
      <c r="J4" s="189"/>
      <c r="K4" s="77"/>
      <c r="L4" s="77"/>
      <c r="M4" s="77"/>
      <c r="N4" s="77"/>
      <c r="O4" s="77"/>
      <c r="P4" s="77"/>
      <c r="Q4" s="77"/>
      <c r="R4" s="77"/>
      <c r="S4" s="77"/>
      <c r="T4" s="77"/>
      <c r="U4" s="77"/>
      <c r="V4" s="77"/>
      <c r="W4" s="77"/>
      <c r="X4" s="77"/>
      <c r="Y4" s="77"/>
      <c r="Z4" s="77"/>
      <c r="AA4" s="77"/>
      <c r="AB4" s="77"/>
      <c r="AC4" s="77"/>
      <c r="AD4" s="77"/>
      <c r="AE4" s="77"/>
      <c r="AF4" s="77"/>
      <c r="AG4" s="254"/>
      <c r="AH4" s="254"/>
      <c r="AI4" s="77"/>
    </row>
    <row r="5" spans="1:41" ht="18.5" x14ac:dyDescent="0.45">
      <c r="A5" s="51"/>
      <c r="B5" s="50" t="s">
        <v>41</v>
      </c>
      <c r="C5" s="55" t="str">
        <f>IF(Application!E13="","",Application!E13)</f>
        <v>Natural stone (final product(s) from transformation plant)</v>
      </c>
      <c r="D5" s="48"/>
      <c r="E5" s="140"/>
      <c r="F5" s="48"/>
      <c r="G5" s="189"/>
      <c r="H5" s="189"/>
      <c r="I5" s="189"/>
      <c r="J5" s="189"/>
      <c r="K5" s="77"/>
      <c r="L5" s="77"/>
      <c r="M5" s="77"/>
      <c r="N5" s="77"/>
      <c r="O5" s="77"/>
      <c r="P5" s="77"/>
      <c r="Q5" s="77"/>
      <c r="R5" s="77"/>
      <c r="S5" s="77"/>
      <c r="T5" s="77"/>
      <c r="U5" s="77"/>
      <c r="V5" s="77"/>
      <c r="W5" s="77"/>
      <c r="X5" s="77"/>
      <c r="Y5" s="77"/>
      <c r="Z5" s="77"/>
      <c r="AA5" s="77"/>
      <c r="AB5" s="77"/>
      <c r="AC5" s="77"/>
      <c r="AD5" s="77"/>
      <c r="AE5" s="77"/>
      <c r="AF5" s="77"/>
      <c r="AG5" s="77"/>
      <c r="AH5" s="77"/>
      <c r="AI5" s="77"/>
    </row>
    <row r="6" spans="1:41" ht="3.5" customHeight="1" x14ac:dyDescent="0.45">
      <c r="A6" s="51"/>
      <c r="B6" s="49"/>
      <c r="C6" s="54"/>
      <c r="D6" s="49"/>
      <c r="E6" s="49"/>
      <c r="F6" s="49"/>
      <c r="G6" s="49"/>
      <c r="H6" s="49"/>
      <c r="I6" s="47"/>
      <c r="J6" s="47"/>
      <c r="K6" s="77"/>
      <c r="L6" s="77"/>
      <c r="M6" s="77"/>
      <c r="N6" s="77"/>
      <c r="O6" s="77"/>
      <c r="P6" s="77"/>
      <c r="Q6" s="77"/>
      <c r="R6" s="77"/>
      <c r="S6" s="77"/>
      <c r="T6" s="77"/>
      <c r="U6" s="77"/>
      <c r="V6" s="77"/>
      <c r="W6" s="77"/>
      <c r="X6" s="77"/>
      <c r="Y6" s="77"/>
      <c r="Z6" s="77"/>
      <c r="AA6" s="77"/>
      <c r="AB6" s="77"/>
      <c r="AC6" s="77"/>
      <c r="AD6" s="77"/>
      <c r="AE6" s="77"/>
      <c r="AF6" s="77"/>
      <c r="AG6" s="77"/>
      <c r="AH6" s="77"/>
      <c r="AI6" s="77"/>
    </row>
    <row r="7" spans="1:41" ht="44.5" customHeight="1" x14ac:dyDescent="0.35">
      <c r="A7" s="51"/>
      <c r="B7" s="255" t="s">
        <v>438</v>
      </c>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77"/>
    </row>
    <row r="8" spans="1:41" ht="37" customHeight="1" x14ac:dyDescent="0.35">
      <c r="A8" s="51"/>
      <c r="B8" s="51"/>
      <c r="C8" s="51"/>
      <c r="D8" s="256" t="s">
        <v>393</v>
      </c>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77"/>
    </row>
    <row r="9" spans="1:41" ht="18.5" x14ac:dyDescent="0.45">
      <c r="A9" s="51"/>
      <c r="B9" s="51"/>
      <c r="C9" s="51"/>
      <c r="D9" s="136">
        <v>1.1000000000000001</v>
      </c>
      <c r="E9" s="136">
        <v>1.2</v>
      </c>
      <c r="F9" s="136">
        <v>1.3</v>
      </c>
      <c r="G9" s="136">
        <v>1.4</v>
      </c>
      <c r="H9" s="167">
        <v>1.5</v>
      </c>
      <c r="I9" s="167">
        <v>1.6</v>
      </c>
      <c r="J9" s="167">
        <v>1.7</v>
      </c>
      <c r="K9" s="265" t="s">
        <v>402</v>
      </c>
      <c r="L9" s="265"/>
      <c r="M9" s="265"/>
      <c r="N9" s="265"/>
      <c r="O9" s="265"/>
      <c r="P9" s="209">
        <v>2.2000000000000002</v>
      </c>
      <c r="Q9" s="167">
        <v>2.2999999999999998</v>
      </c>
      <c r="R9" s="167">
        <v>2.4</v>
      </c>
      <c r="S9" s="167">
        <v>2.5</v>
      </c>
      <c r="T9" s="266">
        <v>2.6</v>
      </c>
      <c r="U9" s="266"/>
      <c r="V9" s="265" t="s">
        <v>403</v>
      </c>
      <c r="W9" s="265"/>
      <c r="X9" s="265"/>
      <c r="Y9" s="265"/>
      <c r="Z9" s="265"/>
      <c r="AA9" s="269">
        <v>2.8</v>
      </c>
      <c r="AB9" s="270"/>
      <c r="AC9" s="211">
        <v>2.9</v>
      </c>
      <c r="AD9" s="267">
        <v>2.1</v>
      </c>
      <c r="AE9" s="268"/>
      <c r="AF9" s="167">
        <v>2.11</v>
      </c>
      <c r="AG9" s="260" t="s">
        <v>240</v>
      </c>
      <c r="AH9" s="260" t="s">
        <v>242</v>
      </c>
      <c r="AI9" s="77"/>
    </row>
    <row r="10" spans="1:41" ht="43.5" customHeight="1" x14ac:dyDescent="0.35">
      <c r="A10" s="51"/>
      <c r="B10" s="215" t="s">
        <v>434</v>
      </c>
      <c r="C10" s="215" t="s">
        <v>436</v>
      </c>
      <c r="D10" s="228" t="s">
        <v>356</v>
      </c>
      <c r="E10" s="228" t="s">
        <v>357</v>
      </c>
      <c r="F10" s="229" t="s">
        <v>358</v>
      </c>
      <c r="G10" s="228" t="s">
        <v>359</v>
      </c>
      <c r="H10" s="230" t="s">
        <v>360</v>
      </c>
      <c r="I10" s="230" t="s">
        <v>361</v>
      </c>
      <c r="J10" s="230" t="s">
        <v>362</v>
      </c>
      <c r="K10" s="230" t="s">
        <v>386</v>
      </c>
      <c r="L10" s="230" t="s">
        <v>410</v>
      </c>
      <c r="M10" s="230" t="s">
        <v>387</v>
      </c>
      <c r="N10" s="230" t="s">
        <v>388</v>
      </c>
      <c r="O10" s="230" t="s">
        <v>389</v>
      </c>
      <c r="P10" s="230" t="s">
        <v>390</v>
      </c>
      <c r="Q10" s="230" t="s">
        <v>394</v>
      </c>
      <c r="R10" s="230" t="s">
        <v>395</v>
      </c>
      <c r="S10" s="230" t="s">
        <v>396</v>
      </c>
      <c r="T10" s="230" t="s">
        <v>176</v>
      </c>
      <c r="U10" s="230" t="s">
        <v>175</v>
      </c>
      <c r="V10" s="230" t="s">
        <v>386</v>
      </c>
      <c r="W10" s="230" t="s">
        <v>410</v>
      </c>
      <c r="X10" s="230" t="s">
        <v>387</v>
      </c>
      <c r="Y10" s="230" t="s">
        <v>388</v>
      </c>
      <c r="Z10" s="230" t="s">
        <v>389</v>
      </c>
      <c r="AA10" s="230" t="s">
        <v>405</v>
      </c>
      <c r="AB10" s="230" t="s">
        <v>411</v>
      </c>
      <c r="AC10" s="230" t="s">
        <v>406</v>
      </c>
      <c r="AD10" s="230" t="s">
        <v>407</v>
      </c>
      <c r="AE10" s="230" t="s">
        <v>408</v>
      </c>
      <c r="AF10" s="230" t="s">
        <v>409</v>
      </c>
      <c r="AG10" s="262"/>
      <c r="AH10" s="262"/>
      <c r="AI10" s="77"/>
    </row>
    <row r="11" spans="1:41" x14ac:dyDescent="0.35">
      <c r="A11" s="51"/>
      <c r="B11" s="138"/>
      <c r="C11" s="193"/>
      <c r="D11" s="194" t="str">
        <f>'Horizontal 1.1 to 1.7'!L4</f>
        <v>Pass</v>
      </c>
      <c r="E11" s="194" t="str">
        <f>'Horizontal 1.1 to 1.7'!L23</f>
        <v>Fail</v>
      </c>
      <c r="F11" s="195" t="str">
        <f>IF(C5="Natural stone (intermediate block/slab from quarry)","n/a",'Horizontal 1.1 to 1.7'!L103)</f>
        <v>Pass</v>
      </c>
      <c r="G11" s="194" t="str">
        <f>IF(C5="Natural stone (intermediate block/slab from quarry)","n/a",'Horizontal 1.1 to 1.7'!J114)</f>
        <v>Pass</v>
      </c>
      <c r="H11" s="196" t="str">
        <f>IF(C5="Natural stone (intermediate block/slab from quarry)","n/a",'Horizontal 1.1 to 1.7'!E118)</f>
        <v>Pass</v>
      </c>
      <c r="I11" s="196" t="str">
        <f>'Horizontal 1.1 to 1.7'!E125</f>
        <v>Pass</v>
      </c>
      <c r="J11" s="180">
        <f>'Horizontal 1.1 to 1.7'!E129</f>
        <v>5</v>
      </c>
      <c r="K11" s="180">
        <f>'Natural stone 2.1 to 2.11'!C33</f>
        <v>393.87755102040819</v>
      </c>
      <c r="L11" s="180">
        <f>'Natural stone 2.1 to 2.11'!C35</f>
        <v>3.4693877551020407</v>
      </c>
      <c r="M11" s="180">
        <f>'Natural stone 2.1 to 2.11'!G36</f>
        <v>6</v>
      </c>
      <c r="N11" s="180">
        <f>'Natural stone 2.1 to 2.11'!G37</f>
        <v>4</v>
      </c>
      <c r="O11" s="180">
        <f>'Natural stone 2.1 to 2.11'!G38</f>
        <v>3</v>
      </c>
      <c r="P11" s="180">
        <f>'Natural stone 2.1 to 2.11'!G50</f>
        <v>7.5</v>
      </c>
      <c r="Q11" s="197" t="str">
        <f>'Natural stone 2.1 to 2.11'!H56</f>
        <v>Pass</v>
      </c>
      <c r="R11" s="180" t="str">
        <f>'Natural stone 2.1 to 2.11'!H64</f>
        <v>Pass</v>
      </c>
      <c r="S11" s="197" t="str">
        <f>'Natural stone 2.1 to 2.11'!H76</f>
        <v>Pass</v>
      </c>
      <c r="T11" s="180">
        <f>'Natural stone 2.1 to 2.11'!G99</f>
        <v>5</v>
      </c>
      <c r="U11" s="180">
        <f>'Natural stone 2.1 to 2.11'!G100</f>
        <v>5</v>
      </c>
      <c r="V11" s="180">
        <f>'Natural stone 2.1 to 2.11'!C133</f>
        <v>375.51020408163265</v>
      </c>
      <c r="W11" s="180">
        <f>'Natural stone 2.1 to 2.11'!C135</f>
        <v>0.81632653061224492</v>
      </c>
      <c r="X11" s="180">
        <f>'Natural stone 2.1 to 2.11'!G136</f>
        <v>6</v>
      </c>
      <c r="Y11" s="180">
        <f>'Natural stone 2.1 to 2.11'!G137</f>
        <v>4</v>
      </c>
      <c r="Z11" s="180">
        <f>'Natural stone 2.1 to 2.11'!G138</f>
        <v>3</v>
      </c>
      <c r="AA11" s="180" t="str">
        <f>'Natural stone 2.1 to 2.11'!H145</f>
        <v>Pass</v>
      </c>
      <c r="AB11" s="180" t="str">
        <f>'Natural stone 2.1 to 2.11'!G147</f>
        <v>5.00</v>
      </c>
      <c r="AC11" s="180" t="str">
        <f>'Natural stone 2.1 to 2.11'!H152</f>
        <v>Pass</v>
      </c>
      <c r="AD11" s="180">
        <f>'Natural stone 2.1 to 2.11'!H173</f>
        <v>1.5</v>
      </c>
      <c r="AE11" s="180">
        <f>'Natural stone 2.1 to 2.11'!H178</f>
        <v>1.4</v>
      </c>
      <c r="AF11" s="180" t="str">
        <f>'Natural stone 2.1 to 2.11'!G183</f>
        <v>0</v>
      </c>
      <c r="AG11" s="226">
        <f>IF($C$5="","",IF($C$5="Natural stone (intermediate block/slab from quarry)",$J$11+M11+N11+O11+P11+T11+U11,IF($C$5="Natural stone (final product(s) from transformation plant)",$J$11+M11+N11+O11+P11+T11+U11+Z11+AB11+AD11+AE11+AF11)))</f>
        <v>46.4</v>
      </c>
      <c r="AH11" s="196">
        <f>IF($C$5="Natural stone (intermediate block/slab from quarry)",30,50)</f>
        <v>50</v>
      </c>
      <c r="AI11" s="77"/>
      <c r="AJ11" s="198"/>
      <c r="AK11" s="263"/>
      <c r="AL11" s="263"/>
      <c r="AM11" s="263"/>
      <c r="AN11" s="263"/>
      <c r="AO11" s="263"/>
    </row>
    <row r="12" spans="1:41" x14ac:dyDescent="0.35">
      <c r="A12" s="51"/>
      <c r="B12" s="139"/>
      <c r="C12" s="193"/>
      <c r="D12" s="199"/>
      <c r="E12" s="199"/>
      <c r="F12" s="199"/>
      <c r="G12" s="199"/>
      <c r="H12" s="200"/>
      <c r="I12" s="200"/>
      <c r="J12" s="200"/>
      <c r="K12" s="180">
        <f>'Natural stone 2.1 to 2.11'!L33</f>
        <v>1668.3333333333333</v>
      </c>
      <c r="L12" s="180">
        <f>'Natural stone 2.1 to 2.11'!L35</f>
        <v>4.833333333333333</v>
      </c>
      <c r="M12" s="180">
        <f>'Natural stone 2.1 to 2.11'!P36</f>
        <v>6</v>
      </c>
      <c r="N12" s="180">
        <f>'Natural stone 2.1 to 2.11'!P37</f>
        <v>2</v>
      </c>
      <c r="O12" s="180">
        <f>'Natural stone 2.1 to 2.11'!P38</f>
        <v>3</v>
      </c>
      <c r="P12" s="180">
        <f>'Natural stone 2.1 to 2.11'!P50</f>
        <v>22.5</v>
      </c>
      <c r="Q12" s="197" t="str">
        <f>'Natural stone 2.1 to 2.11'!Q56</f>
        <v>Pass</v>
      </c>
      <c r="R12" s="180" t="str">
        <f>'Natural stone 2.1 to 2.11'!Q64</f>
        <v>Pass</v>
      </c>
      <c r="S12" s="197" t="str">
        <f>'Natural stone 2.1 to 2.11'!Q76</f>
        <v>Pass</v>
      </c>
      <c r="T12" s="180">
        <f>'Natural stone 2.1 to 2.11'!P99</f>
        <v>5</v>
      </c>
      <c r="U12" s="180">
        <f>'Natural stone 2.1 to 2.11'!P100</f>
        <v>1.25</v>
      </c>
      <c r="V12" s="180">
        <f>'Natural stone 2.1 to 2.11'!L133</f>
        <v>375.51020408163265</v>
      </c>
      <c r="W12" s="180">
        <f>'Natural stone 2.1 to 2.11'!L135</f>
        <v>0.81632653061224492</v>
      </c>
      <c r="X12" s="180">
        <f>'Natural stone 2.1 to 2.11'!P136</f>
        <v>6</v>
      </c>
      <c r="Y12" s="180">
        <f>'Natural stone 2.1 to 2.11'!P137</f>
        <v>4</v>
      </c>
      <c r="Z12" s="180">
        <f>'Natural stone 2.1 to 2.11'!P138</f>
        <v>3</v>
      </c>
      <c r="AA12" s="180" t="str">
        <f>'Natural stone 2.1 to 2.11'!Q145</f>
        <v>Pass</v>
      </c>
      <c r="AB12" s="180" t="str">
        <f>'Natural stone 2.1 to 2.11'!P147</f>
        <v>5.00</v>
      </c>
      <c r="AC12" s="180" t="str">
        <f>'Natural stone 2.1 to 2.11'!Q152</f>
        <v>Pass</v>
      </c>
      <c r="AD12" s="180">
        <f>'Natural stone 2.1 to 2.11'!Q173</f>
        <v>1.5</v>
      </c>
      <c r="AE12" s="180">
        <f>'Natural stone 2.1 to 2.11'!Q178</f>
        <v>1.4</v>
      </c>
      <c r="AF12" s="180" t="str">
        <f>'Natural stone 2.1 to 2.11'!P183</f>
        <v>0</v>
      </c>
      <c r="AG12" s="226">
        <f>IF($C$5="","",IF($C$5="Natural stone (intermediate block/slab from quarry)",$J$11+M12+N12+O12+P12+T12+U12,IF($C$5="Natural stone (final product(s) from transformation plant)",$J$11+M12+N12+O12+P12+T12+U12+Z12+AB12+AD12+AE12+AF12)))</f>
        <v>55.65</v>
      </c>
      <c r="AH12" s="196">
        <f t="shared" ref="AH12:AH15" si="0">IF($C$5="Natural stone (intermediate block/slab from quarry)",30,50)</f>
        <v>50</v>
      </c>
      <c r="AI12" s="77"/>
      <c r="AJ12" s="198"/>
      <c r="AK12" s="263"/>
      <c r="AL12" s="263"/>
      <c r="AM12" s="263"/>
      <c r="AN12" s="263"/>
      <c r="AO12" s="263"/>
    </row>
    <row r="13" spans="1:41" x14ac:dyDescent="0.35">
      <c r="A13" s="51"/>
      <c r="B13" s="139"/>
      <c r="C13" s="231"/>
      <c r="D13" s="199"/>
      <c r="E13" s="199"/>
      <c r="F13" s="199"/>
      <c r="G13" s="199"/>
      <c r="H13" s="200"/>
      <c r="I13" s="200"/>
      <c r="J13" s="200"/>
      <c r="K13" s="180" t="e">
        <f>'Natural stone 2.1 to 2.11'!U33</f>
        <v>#DIV/0!</v>
      </c>
      <c r="L13" s="180" t="e">
        <f>'Natural stone 2.1 to 2.11'!U35</f>
        <v>#DIV/0!</v>
      </c>
      <c r="M13" s="180" t="str">
        <f>'Natural stone 2.1 to 2.11'!Y36</f>
        <v/>
      </c>
      <c r="N13" s="180" t="str">
        <f>'Natural stone 2.1 to 2.11'!Y37</f>
        <v/>
      </c>
      <c r="O13" s="180" t="str">
        <f>'Natural stone 2.1 to 2.11'!Y38</f>
        <v/>
      </c>
      <c r="P13" s="180" t="e">
        <f>'Natural stone 2.1 to 2.11'!Y50</f>
        <v>#DIV/0!</v>
      </c>
      <c r="Q13" s="197" t="str">
        <f>'Natural stone 2.1 to 2.11'!Z56</f>
        <v>Fail</v>
      </c>
      <c r="R13" s="180" t="str">
        <f>'Natural stone 2.1 to 2.11'!Z64</f>
        <v>Fail</v>
      </c>
      <c r="S13" s="197" t="str">
        <f>'Natural stone 2.1 to 2.11'!Z76</f>
        <v>Fail</v>
      </c>
      <c r="T13" s="180" t="str">
        <f>'Natural stone 2.1 to 2.11'!Y99</f>
        <v/>
      </c>
      <c r="U13" s="180" t="str">
        <f>'Natural stone 2.1 to 2.11'!Y100</f>
        <v/>
      </c>
      <c r="V13" s="180">
        <f>'Natural stone 2.1 to 2.11'!U133</f>
        <v>375.51020408163265</v>
      </c>
      <c r="W13" s="180">
        <f>'Natural stone 2.1 to 2.11'!U135</f>
        <v>0.81632653061224492</v>
      </c>
      <c r="X13" s="180">
        <f>'Natural stone 2.1 to 2.11'!Y136</f>
        <v>6</v>
      </c>
      <c r="Y13" s="180">
        <f>'Natural stone 2.1 to 2.11'!Y137</f>
        <v>4</v>
      </c>
      <c r="Z13" s="180">
        <f>'Natural stone 2.1 to 2.11'!Y138</f>
        <v>3</v>
      </c>
      <c r="AA13" s="180" t="str">
        <f>'Natural stone 2.1 to 2.11'!Z145</f>
        <v>Fail</v>
      </c>
      <c r="AB13" s="180" t="str">
        <f>'Natural stone 2.1 to 2.11'!Y147</f>
        <v/>
      </c>
      <c r="AC13" s="180" t="str">
        <f>'Natural stone 2.1 to 2.11'!Z152</f>
        <v>Fail</v>
      </c>
      <c r="AD13" s="180" t="e">
        <f>'Natural stone 2.1 to 2.11'!Z173</f>
        <v>#DIV/0!</v>
      </c>
      <c r="AE13" s="180" t="e">
        <f>'Natural stone 2.1 to 2.11'!Z178</f>
        <v>#DIV/0!</v>
      </c>
      <c r="AF13" s="180" t="str">
        <f>'Natural stone 2.1 to 2.11'!Y183</f>
        <v>0</v>
      </c>
      <c r="AG13" s="226" t="e">
        <f>IF($C$5="","",IF($C$5="Natural stone (intermediate block/slab from quarry)",$J$11+M13+N13+O13+P13+T13+U13,IF($C$5="Natural stone (final product(s) from transformation plant)",$J$11+M13+N13+O13+P13+T13+U13+Z13+AB13+AD13+AE13+AF13)))</f>
        <v>#VALUE!</v>
      </c>
      <c r="AH13" s="196">
        <f t="shared" si="0"/>
        <v>50</v>
      </c>
      <c r="AI13" s="77"/>
      <c r="AJ13" s="198"/>
      <c r="AK13" s="263"/>
      <c r="AL13" s="263"/>
      <c r="AM13" s="263"/>
      <c r="AN13" s="263"/>
      <c r="AO13" s="263"/>
    </row>
    <row r="14" spans="1:41" x14ac:dyDescent="0.35">
      <c r="A14" s="51"/>
      <c r="B14" s="139"/>
      <c r="C14" s="193"/>
      <c r="D14" s="199"/>
      <c r="E14" s="199"/>
      <c r="F14" s="199"/>
      <c r="G14" s="199"/>
      <c r="H14" s="200"/>
      <c r="I14" s="200"/>
      <c r="J14" s="200"/>
      <c r="K14" s="180" t="e">
        <f>'Natural stone 2.1 to 2.11'!AD33</f>
        <v>#DIV/0!</v>
      </c>
      <c r="L14" s="180" t="e">
        <f>'Natural stone 2.1 to 2.11'!AD35</f>
        <v>#DIV/0!</v>
      </c>
      <c r="M14" s="180" t="str">
        <f>'Natural stone 2.1 to 2.11'!AH36</f>
        <v/>
      </c>
      <c r="N14" s="180" t="str">
        <f>'Natural stone 2.1 to 2.11'!AH37</f>
        <v/>
      </c>
      <c r="O14" s="180" t="str">
        <f>'Natural stone 2.1 to 2.11'!AH38</f>
        <v/>
      </c>
      <c r="P14" s="180" t="e">
        <f>'Natural stone 2.1 to 2.11'!AH50</f>
        <v>#DIV/0!</v>
      </c>
      <c r="Q14" s="197" t="str">
        <f>'Natural stone 2.1 to 2.11'!AI56</f>
        <v>Fail</v>
      </c>
      <c r="R14" s="180" t="str">
        <f>'Natural stone 2.1 to 2.11'!AI64</f>
        <v>Fail</v>
      </c>
      <c r="S14" s="197" t="str">
        <f>'Natural stone 2.1 to 2.11'!AI76</f>
        <v>Fail</v>
      </c>
      <c r="T14" s="180" t="str">
        <f>'Natural stone 2.1 to 2.11'!AH99</f>
        <v/>
      </c>
      <c r="U14" s="180" t="str">
        <f>'Natural stone 2.1 to 2.11'!AH100</f>
        <v/>
      </c>
      <c r="V14" s="180">
        <f>'Natural stone 2.1 to 2.11'!AD133</f>
        <v>375.51020408163265</v>
      </c>
      <c r="W14" s="180">
        <f>'Natural stone 2.1 to 2.11'!AD135</f>
        <v>0.81632653061224492</v>
      </c>
      <c r="X14" s="180">
        <f>'Natural stone 2.1 to 2.11'!AH136</f>
        <v>6</v>
      </c>
      <c r="Y14" s="180">
        <f>'Natural stone 2.1 to 2.11'!AH137</f>
        <v>4</v>
      </c>
      <c r="Z14" s="180">
        <f>'Natural stone 2.1 to 2.11'!AH138</f>
        <v>3</v>
      </c>
      <c r="AA14" s="180" t="str">
        <f>'Natural stone 2.1 to 2.11'!AI145</f>
        <v>Fail</v>
      </c>
      <c r="AB14" s="180" t="str">
        <f>'Natural stone 2.1 to 2.11'!AH147</f>
        <v/>
      </c>
      <c r="AC14" s="180" t="str">
        <f>'Natural stone 2.1 to 2.11'!AI152</f>
        <v>Fail</v>
      </c>
      <c r="AD14" s="180" t="e">
        <f>'Natural stone 2.1 to 2.11'!AI173</f>
        <v>#DIV/0!</v>
      </c>
      <c r="AE14" s="180" t="e">
        <f>'Natural stone 2.1 to 2.11'!AI178</f>
        <v>#DIV/0!</v>
      </c>
      <c r="AF14" s="180" t="str">
        <f>'Natural stone 2.1 to 2.11'!AH183</f>
        <v>0</v>
      </c>
      <c r="AG14" s="226" t="e">
        <f>IF($C$5="","",IF($C$5="Natural stone (intermediate block/slab from quarry)",$J$11+M14+N14+O14+P14+T14+U14,IF($C$5="Natural stone (final product(s) from transformation plant)",$J$11+M14+N14+O14+P14+T14+U14+Z14+AB14+AD14+AE14+AF14)))</f>
        <v>#VALUE!</v>
      </c>
      <c r="AH14" s="196">
        <f t="shared" si="0"/>
        <v>50</v>
      </c>
      <c r="AI14" s="77"/>
      <c r="AJ14" s="198"/>
      <c r="AK14" s="263"/>
      <c r="AL14" s="263"/>
      <c r="AM14" s="263"/>
      <c r="AN14" s="263"/>
      <c r="AO14" s="263"/>
    </row>
    <row r="15" spans="1:41" x14ac:dyDescent="0.35">
      <c r="A15" s="51"/>
      <c r="B15" s="139"/>
      <c r="C15" s="193"/>
      <c r="D15" s="199"/>
      <c r="E15" s="199"/>
      <c r="F15" s="199"/>
      <c r="G15" s="199"/>
      <c r="H15" s="200"/>
      <c r="I15" s="200"/>
      <c r="J15" s="200"/>
      <c r="K15" s="180" t="e">
        <f>'Natural stone 2.1 to 2.11'!AL33</f>
        <v>#DIV/0!</v>
      </c>
      <c r="L15" s="180" t="e">
        <f>'Natural stone 2.1 to 2.11'!AL35</f>
        <v>#DIV/0!</v>
      </c>
      <c r="M15" s="180" t="str">
        <f>'Natural stone 2.1 to 2.11'!AP36</f>
        <v/>
      </c>
      <c r="N15" s="180" t="str">
        <f>'Natural stone 2.1 to 2.11'!AP37</f>
        <v/>
      </c>
      <c r="O15" s="180" t="str">
        <f>'Natural stone 2.1 to 2.11'!AP38</f>
        <v/>
      </c>
      <c r="P15" s="180" t="e">
        <f>'Natural stone 2.1 to 2.11'!AP50</f>
        <v>#DIV/0!</v>
      </c>
      <c r="Q15" s="197" t="str">
        <f>'Natural stone 2.1 to 2.11'!AQ56</f>
        <v>Fail</v>
      </c>
      <c r="R15" s="180" t="str">
        <f>'Natural stone 2.1 to 2.11'!AQ64</f>
        <v>Fail</v>
      </c>
      <c r="S15" s="197" t="str">
        <f>'Natural stone 2.1 to 2.11'!AQ76</f>
        <v>Fail</v>
      </c>
      <c r="T15" s="180" t="str">
        <f>'Natural stone 2.1 to 2.11'!AP99</f>
        <v/>
      </c>
      <c r="U15" s="180" t="str">
        <f>'Natural stone 2.1 to 2.11'!AP100</f>
        <v/>
      </c>
      <c r="V15" s="180">
        <f>'Natural stone 2.1 to 2.11'!AL133</f>
        <v>375.51020408163265</v>
      </c>
      <c r="W15" s="180">
        <f>'Natural stone 2.1 to 2.11'!AL135</f>
        <v>0.81632653061224492</v>
      </c>
      <c r="X15" s="180">
        <f>'Natural stone 2.1 to 2.11'!AP136</f>
        <v>6</v>
      </c>
      <c r="Y15" s="180">
        <f>'Natural stone 2.1 to 2.11'!AP137</f>
        <v>4</v>
      </c>
      <c r="Z15" s="180">
        <f>'Natural stone 2.1 to 2.11'!AP138</f>
        <v>3</v>
      </c>
      <c r="AA15" s="180" t="str">
        <f>'Natural stone 2.1 to 2.11'!AQ145</f>
        <v>Fail</v>
      </c>
      <c r="AB15" s="180" t="str">
        <f>'Natural stone 2.1 to 2.11'!AP147</f>
        <v/>
      </c>
      <c r="AC15" s="180" t="str">
        <f>'Natural stone 2.1 to 2.11'!AQ152</f>
        <v>Fail</v>
      </c>
      <c r="AD15" s="180" t="e">
        <f>'Natural stone 2.1 to 2.11'!AQ173</f>
        <v>#DIV/0!</v>
      </c>
      <c r="AE15" s="180" t="e">
        <f>'Natural stone 2.1 to 2.11'!AQ178</f>
        <v>#DIV/0!</v>
      </c>
      <c r="AF15" s="180" t="str">
        <f>'Natural stone 2.1 to 2.11'!AP183</f>
        <v>0</v>
      </c>
      <c r="AG15" s="226" t="e">
        <f>IF($C$5="","",IF($C$5="Natural stone (intermediate block/slab from quarry)",$J$11+M15+N15+O15+P15+T15+U15,IF($C$5="Natural stone (final product(s) from transformation plant)",$J$11+M15+N15+O15+P15+T15+U15+Z15+AB15+AD15+AE15+AF15)))</f>
        <v>#VALUE!</v>
      </c>
      <c r="AH15" s="196">
        <f t="shared" si="0"/>
        <v>50</v>
      </c>
      <c r="AI15" s="77"/>
      <c r="AJ15" s="198"/>
      <c r="AK15" s="263"/>
      <c r="AL15" s="263"/>
      <c r="AM15" s="263"/>
      <c r="AN15" s="263"/>
      <c r="AO15" s="263"/>
    </row>
    <row r="16" spans="1:41" ht="14.5" customHeight="1" x14ac:dyDescent="0.35">
      <c r="A16" s="51"/>
      <c r="B16" s="257" t="s">
        <v>435</v>
      </c>
      <c r="C16" s="260" t="s">
        <v>38</v>
      </c>
      <c r="D16" s="199"/>
      <c r="E16" s="199"/>
      <c r="F16" s="199"/>
      <c r="G16" s="199"/>
      <c r="H16" s="200"/>
      <c r="I16" s="200"/>
      <c r="J16" s="200"/>
      <c r="K16" s="213"/>
      <c r="L16" s="213"/>
      <c r="M16" s="213"/>
      <c r="N16" s="213"/>
      <c r="O16" s="213"/>
      <c r="P16" s="213"/>
      <c r="Q16" s="200"/>
      <c r="R16" s="200"/>
      <c r="S16" s="200"/>
      <c r="T16" s="200"/>
      <c r="U16" s="200"/>
      <c r="V16" s="200"/>
      <c r="W16" s="200"/>
      <c r="X16" s="200"/>
      <c r="Y16" s="200"/>
      <c r="Z16" s="200"/>
      <c r="AA16" s="200"/>
      <c r="AB16" s="200"/>
      <c r="AC16" s="200"/>
      <c r="AD16" s="200"/>
      <c r="AE16" s="200"/>
      <c r="AF16" s="200"/>
      <c r="AG16" s="232"/>
      <c r="AH16" s="200"/>
      <c r="AI16" s="77"/>
      <c r="AJ16" s="198"/>
      <c r="AK16" s="263"/>
      <c r="AL16" s="263"/>
      <c r="AM16" s="263"/>
      <c r="AN16" s="263"/>
      <c r="AO16" s="263"/>
    </row>
    <row r="17" spans="1:41" ht="14.5" customHeight="1" x14ac:dyDescent="0.35">
      <c r="A17" s="51"/>
      <c r="B17" s="258"/>
      <c r="C17" s="261"/>
      <c r="D17" s="199"/>
      <c r="E17" s="199"/>
      <c r="F17" s="199"/>
      <c r="G17" s="199"/>
      <c r="H17" s="200"/>
      <c r="I17" s="200"/>
      <c r="J17" s="200"/>
      <c r="K17" s="213"/>
      <c r="L17" s="213"/>
      <c r="M17" s="213"/>
      <c r="N17" s="213"/>
      <c r="O17" s="213"/>
      <c r="P17" s="213"/>
      <c r="Q17" s="200"/>
      <c r="R17" s="200"/>
      <c r="S17" s="200"/>
      <c r="T17" s="200"/>
      <c r="U17" s="200"/>
      <c r="V17" s="200"/>
      <c r="W17" s="200"/>
      <c r="X17" s="200"/>
      <c r="Y17" s="200"/>
      <c r="Z17" s="200"/>
      <c r="AA17" s="200"/>
      <c r="AB17" s="200"/>
      <c r="AC17" s="200"/>
      <c r="AD17" s="200"/>
      <c r="AE17" s="200"/>
      <c r="AF17" s="200"/>
      <c r="AG17" s="232"/>
      <c r="AH17" s="200"/>
      <c r="AI17" s="77"/>
      <c r="AJ17" s="198"/>
      <c r="AK17" s="263"/>
      <c r="AL17" s="263"/>
      <c r="AM17" s="263"/>
      <c r="AN17" s="263"/>
      <c r="AO17" s="263"/>
    </row>
    <row r="18" spans="1:41" x14ac:dyDescent="0.35">
      <c r="A18" s="51"/>
      <c r="B18" s="259"/>
      <c r="C18" s="262"/>
      <c r="D18" s="199"/>
      <c r="E18" s="199"/>
      <c r="F18" s="199"/>
      <c r="G18" s="199"/>
      <c r="H18" s="200"/>
      <c r="I18" s="200"/>
      <c r="J18" s="200"/>
      <c r="K18" s="213"/>
      <c r="L18" s="213"/>
      <c r="M18" s="213"/>
      <c r="N18" s="213"/>
      <c r="O18" s="234"/>
      <c r="P18" s="213"/>
      <c r="Q18" s="200"/>
      <c r="R18" s="200"/>
      <c r="S18" s="200"/>
      <c r="T18" s="200"/>
      <c r="U18" s="200"/>
      <c r="V18" s="200"/>
      <c r="W18" s="200"/>
      <c r="X18" s="200"/>
      <c r="Y18" s="200"/>
      <c r="Z18" s="200"/>
      <c r="AA18" s="200"/>
      <c r="AB18" s="200"/>
      <c r="AC18" s="200"/>
      <c r="AD18" s="200"/>
      <c r="AE18" s="200"/>
      <c r="AF18" s="200"/>
      <c r="AG18" s="232"/>
      <c r="AH18" s="200"/>
      <c r="AI18" s="77"/>
      <c r="AJ18" s="198"/>
      <c r="AK18" s="263"/>
      <c r="AL18" s="263"/>
      <c r="AM18" s="263"/>
      <c r="AN18" s="263"/>
      <c r="AO18" s="263"/>
    </row>
    <row r="19" spans="1:41" x14ac:dyDescent="0.35">
      <c r="A19" s="51"/>
      <c r="B19" s="139"/>
      <c r="C19" s="193"/>
      <c r="D19" s="199"/>
      <c r="E19" s="199"/>
      <c r="F19" s="199"/>
      <c r="G19" s="199"/>
      <c r="H19" s="200"/>
      <c r="I19" s="200"/>
      <c r="J19" s="200"/>
      <c r="K19" s="201"/>
      <c r="L19" s="201"/>
      <c r="M19" s="201"/>
      <c r="N19" s="201"/>
      <c r="O19" s="201"/>
      <c r="P19" s="201"/>
      <c r="Q19" s="202"/>
      <c r="R19" s="202"/>
      <c r="S19" s="202"/>
      <c r="T19" s="202"/>
      <c r="U19" s="202"/>
      <c r="V19" s="202"/>
      <c r="W19" s="202"/>
      <c r="X19" s="202"/>
      <c r="Y19" s="202"/>
      <c r="Z19" s="202"/>
      <c r="AA19" s="202"/>
      <c r="AB19" s="202"/>
      <c r="AC19" s="202"/>
      <c r="AD19" s="202"/>
      <c r="AE19" s="202"/>
      <c r="AF19" s="202"/>
      <c r="AG19" s="233"/>
      <c r="AH19" s="202"/>
      <c r="AI19" s="77"/>
      <c r="AK19" s="264"/>
      <c r="AL19" s="264"/>
      <c r="AM19" s="264"/>
      <c r="AN19" s="264"/>
      <c r="AO19" s="264"/>
    </row>
    <row r="20" spans="1:41" x14ac:dyDescent="0.35">
      <c r="A20" s="51"/>
      <c r="B20" s="139"/>
      <c r="C20" s="193"/>
      <c r="D20" s="199"/>
      <c r="E20" s="199"/>
      <c r="F20" s="199"/>
      <c r="G20" s="199"/>
      <c r="H20" s="200"/>
      <c r="I20" s="200"/>
      <c r="J20" s="200"/>
      <c r="K20" s="201"/>
      <c r="L20" s="201"/>
      <c r="M20" s="201"/>
      <c r="N20" s="201"/>
      <c r="O20" s="201"/>
      <c r="P20" s="201"/>
      <c r="Q20" s="202"/>
      <c r="R20" s="202"/>
      <c r="S20" s="202"/>
      <c r="T20" s="202"/>
      <c r="U20" s="202"/>
      <c r="V20" s="202"/>
      <c r="W20" s="202"/>
      <c r="X20" s="202"/>
      <c r="Y20" s="202"/>
      <c r="Z20" s="202"/>
      <c r="AA20" s="202"/>
      <c r="AB20" s="202"/>
      <c r="AC20" s="202"/>
      <c r="AD20" s="202"/>
      <c r="AE20" s="202"/>
      <c r="AF20" s="202"/>
      <c r="AG20" s="233"/>
      <c r="AH20" s="202"/>
      <c r="AI20" s="77"/>
    </row>
    <row r="21" spans="1:41" x14ac:dyDescent="0.35">
      <c r="A21" s="51"/>
      <c r="B21" s="139"/>
      <c r="C21" s="193"/>
      <c r="D21" s="199"/>
      <c r="E21" s="199"/>
      <c r="F21" s="199"/>
      <c r="G21" s="199"/>
      <c r="H21" s="200"/>
      <c r="I21" s="200"/>
      <c r="J21" s="200"/>
      <c r="K21" s="201"/>
      <c r="L21" s="201"/>
      <c r="M21" s="201"/>
      <c r="N21" s="201"/>
      <c r="O21" s="201"/>
      <c r="P21" s="201"/>
      <c r="Q21" s="202"/>
      <c r="R21" s="202"/>
      <c r="S21" s="202"/>
      <c r="T21" s="202"/>
      <c r="U21" s="202"/>
      <c r="V21" s="202"/>
      <c r="W21" s="202"/>
      <c r="X21" s="202"/>
      <c r="Y21" s="202"/>
      <c r="Z21" s="202"/>
      <c r="AA21" s="202"/>
      <c r="AB21" s="202"/>
      <c r="AC21" s="202"/>
      <c r="AD21" s="202"/>
      <c r="AE21" s="202"/>
      <c r="AF21" s="202"/>
      <c r="AG21" s="233"/>
      <c r="AH21" s="202"/>
      <c r="AI21" s="77"/>
    </row>
    <row r="22" spans="1:41" x14ac:dyDescent="0.35">
      <c r="A22" s="51"/>
      <c r="B22" s="139"/>
      <c r="C22" s="193"/>
      <c r="D22" s="199"/>
      <c r="E22" s="199"/>
      <c r="F22" s="199"/>
      <c r="G22" s="199"/>
      <c r="H22" s="200"/>
      <c r="I22" s="200"/>
      <c r="J22" s="200"/>
      <c r="K22" s="201"/>
      <c r="L22" s="201"/>
      <c r="M22" s="201"/>
      <c r="N22" s="201"/>
      <c r="O22" s="201"/>
      <c r="P22" s="201"/>
      <c r="Q22" s="202"/>
      <c r="R22" s="202"/>
      <c r="S22" s="202"/>
      <c r="T22" s="202"/>
      <c r="U22" s="202"/>
      <c r="V22" s="202"/>
      <c r="W22" s="202"/>
      <c r="X22" s="202"/>
      <c r="Y22" s="202"/>
      <c r="Z22" s="202"/>
      <c r="AA22" s="202"/>
      <c r="AB22" s="202"/>
      <c r="AC22" s="202"/>
      <c r="AD22" s="202"/>
      <c r="AE22" s="202"/>
      <c r="AF22" s="202"/>
      <c r="AG22" s="233"/>
      <c r="AH22" s="202"/>
      <c r="AI22" s="77"/>
    </row>
    <row r="23" spans="1:41" x14ac:dyDescent="0.35">
      <c r="A23" s="51"/>
      <c r="B23" s="139"/>
      <c r="C23" s="193"/>
      <c r="D23" s="199"/>
      <c r="E23" s="199"/>
      <c r="F23" s="199"/>
      <c r="G23" s="199"/>
      <c r="H23" s="200"/>
      <c r="I23" s="200"/>
      <c r="J23" s="200"/>
      <c r="K23" s="201"/>
      <c r="L23" s="201"/>
      <c r="M23" s="201"/>
      <c r="N23" s="201"/>
      <c r="O23" s="201"/>
      <c r="P23" s="201"/>
      <c r="Q23" s="202"/>
      <c r="R23" s="202"/>
      <c r="S23" s="202"/>
      <c r="T23" s="202"/>
      <c r="U23" s="202"/>
      <c r="V23" s="202"/>
      <c r="W23" s="202"/>
      <c r="X23" s="202"/>
      <c r="Y23" s="202"/>
      <c r="Z23" s="202"/>
      <c r="AA23" s="202"/>
      <c r="AB23" s="202"/>
      <c r="AC23" s="202"/>
      <c r="AD23" s="202"/>
      <c r="AE23" s="202"/>
      <c r="AF23" s="202"/>
      <c r="AG23" s="233"/>
      <c r="AH23" s="202"/>
      <c r="AI23" s="77"/>
    </row>
    <row r="24" spans="1:41" x14ac:dyDescent="0.35">
      <c r="A24" s="51"/>
      <c r="B24" s="139"/>
      <c r="C24" s="193"/>
      <c r="D24" s="199"/>
      <c r="E24" s="199"/>
      <c r="F24" s="199"/>
      <c r="G24" s="199"/>
      <c r="H24" s="200"/>
      <c r="I24" s="200"/>
      <c r="J24" s="200"/>
      <c r="K24" s="201"/>
      <c r="L24" s="201"/>
      <c r="M24" s="201"/>
      <c r="N24" s="201"/>
      <c r="O24" s="201"/>
      <c r="P24" s="201"/>
      <c r="Q24" s="202"/>
      <c r="R24" s="202"/>
      <c r="S24" s="202"/>
      <c r="T24" s="202"/>
      <c r="U24" s="202"/>
      <c r="V24" s="202"/>
      <c r="W24" s="202"/>
      <c r="X24" s="202"/>
      <c r="Y24" s="202"/>
      <c r="Z24" s="202"/>
      <c r="AA24" s="202"/>
      <c r="AB24" s="202"/>
      <c r="AC24" s="202"/>
      <c r="AD24" s="202"/>
      <c r="AE24" s="202"/>
      <c r="AF24" s="202"/>
      <c r="AG24" s="233"/>
      <c r="AH24" s="202"/>
      <c r="AI24" s="77"/>
    </row>
    <row r="25" spans="1:41" x14ac:dyDescent="0.35">
      <c r="A25" s="51"/>
      <c r="B25" s="139"/>
      <c r="C25" s="193"/>
      <c r="D25" s="199"/>
      <c r="E25" s="199"/>
      <c r="F25" s="199"/>
      <c r="G25" s="199"/>
      <c r="H25" s="200"/>
      <c r="I25" s="200"/>
      <c r="J25" s="200"/>
      <c r="K25" s="201"/>
      <c r="L25" s="201"/>
      <c r="M25" s="201"/>
      <c r="N25" s="201"/>
      <c r="O25" s="201"/>
      <c r="P25" s="201"/>
      <c r="Q25" s="202"/>
      <c r="R25" s="202"/>
      <c r="S25" s="202"/>
      <c r="T25" s="202"/>
      <c r="U25" s="202"/>
      <c r="V25" s="202"/>
      <c r="W25" s="202"/>
      <c r="X25" s="202"/>
      <c r="Y25" s="202"/>
      <c r="Z25" s="202"/>
      <c r="AA25" s="202"/>
      <c r="AB25" s="202"/>
      <c r="AC25" s="202"/>
      <c r="AD25" s="202"/>
      <c r="AE25" s="202"/>
      <c r="AF25" s="202"/>
      <c r="AG25" s="233"/>
      <c r="AH25" s="202"/>
      <c r="AI25" s="77"/>
    </row>
    <row r="26" spans="1:41" x14ac:dyDescent="0.35">
      <c r="A26" s="51"/>
      <c r="B26" s="139"/>
      <c r="C26" s="193"/>
      <c r="D26" s="199"/>
      <c r="E26" s="199"/>
      <c r="F26" s="199"/>
      <c r="G26" s="199"/>
      <c r="H26" s="200"/>
      <c r="I26" s="200"/>
      <c r="J26" s="200"/>
      <c r="K26" s="201"/>
      <c r="L26" s="201"/>
      <c r="M26" s="201"/>
      <c r="N26" s="201"/>
      <c r="O26" s="201"/>
      <c r="P26" s="201"/>
      <c r="Q26" s="202"/>
      <c r="R26" s="202"/>
      <c r="S26" s="202"/>
      <c r="T26" s="202"/>
      <c r="U26" s="202"/>
      <c r="V26" s="202"/>
      <c r="W26" s="202"/>
      <c r="X26" s="202"/>
      <c r="Y26" s="202"/>
      <c r="Z26" s="202"/>
      <c r="AA26" s="202"/>
      <c r="AB26" s="202"/>
      <c r="AC26" s="202"/>
      <c r="AD26" s="202"/>
      <c r="AE26" s="202"/>
      <c r="AF26" s="202"/>
      <c r="AG26" s="233"/>
      <c r="AH26" s="202"/>
      <c r="AI26" s="77"/>
    </row>
    <row r="27" spans="1:41" x14ac:dyDescent="0.35">
      <c r="A27" s="51"/>
      <c r="B27" s="139"/>
      <c r="C27" s="193"/>
      <c r="D27" s="199"/>
      <c r="E27" s="199"/>
      <c r="F27" s="199"/>
      <c r="G27" s="199"/>
      <c r="H27" s="200"/>
      <c r="I27" s="200"/>
      <c r="J27" s="200"/>
      <c r="K27" s="201"/>
      <c r="L27" s="201"/>
      <c r="M27" s="201"/>
      <c r="N27" s="201"/>
      <c r="O27" s="201"/>
      <c r="P27" s="201"/>
      <c r="Q27" s="202"/>
      <c r="R27" s="202"/>
      <c r="S27" s="202"/>
      <c r="T27" s="202"/>
      <c r="U27" s="202"/>
      <c r="V27" s="202"/>
      <c r="W27" s="202"/>
      <c r="X27" s="202"/>
      <c r="Y27" s="202"/>
      <c r="Z27" s="202"/>
      <c r="AA27" s="202"/>
      <c r="AB27" s="202"/>
      <c r="AC27" s="202"/>
      <c r="AD27" s="202"/>
      <c r="AE27" s="202"/>
      <c r="AF27" s="202"/>
      <c r="AG27" s="233"/>
      <c r="AH27" s="202"/>
      <c r="AI27" s="77"/>
    </row>
    <row r="28" spans="1:41" x14ac:dyDescent="0.35">
      <c r="A28" s="51"/>
      <c r="B28" s="139"/>
      <c r="C28" s="193"/>
      <c r="D28" s="199"/>
      <c r="E28" s="199"/>
      <c r="F28" s="199"/>
      <c r="G28" s="199"/>
      <c r="H28" s="200"/>
      <c r="I28" s="200"/>
      <c r="J28" s="200"/>
      <c r="K28" s="201"/>
      <c r="L28" s="201"/>
      <c r="M28" s="201"/>
      <c r="N28" s="201"/>
      <c r="O28" s="201"/>
      <c r="P28" s="201"/>
      <c r="Q28" s="202"/>
      <c r="R28" s="202"/>
      <c r="S28" s="202"/>
      <c r="T28" s="202"/>
      <c r="U28" s="202"/>
      <c r="V28" s="202"/>
      <c r="W28" s="202"/>
      <c r="X28" s="202"/>
      <c r="Y28" s="202"/>
      <c r="Z28" s="202"/>
      <c r="AA28" s="202"/>
      <c r="AB28" s="202"/>
      <c r="AC28" s="202"/>
      <c r="AD28" s="202"/>
      <c r="AE28" s="202"/>
      <c r="AF28" s="202"/>
      <c r="AG28" s="233"/>
      <c r="AH28" s="202"/>
      <c r="AI28" s="77"/>
    </row>
    <row r="29" spans="1:41" x14ac:dyDescent="0.35">
      <c r="A29" s="51"/>
      <c r="B29" s="139"/>
      <c r="C29" s="193"/>
      <c r="D29" s="199"/>
      <c r="E29" s="199"/>
      <c r="F29" s="199"/>
      <c r="G29" s="199"/>
      <c r="H29" s="200"/>
      <c r="I29" s="200"/>
      <c r="J29" s="200"/>
      <c r="K29" s="201"/>
      <c r="L29" s="201"/>
      <c r="M29" s="201"/>
      <c r="N29" s="201"/>
      <c r="O29" s="201"/>
      <c r="P29" s="201"/>
      <c r="Q29" s="202"/>
      <c r="R29" s="202"/>
      <c r="S29" s="202"/>
      <c r="T29" s="202"/>
      <c r="U29" s="202"/>
      <c r="V29" s="202"/>
      <c r="W29" s="202"/>
      <c r="X29" s="202"/>
      <c r="Y29" s="202"/>
      <c r="Z29" s="202"/>
      <c r="AA29" s="202"/>
      <c r="AB29" s="202"/>
      <c r="AC29" s="202"/>
      <c r="AD29" s="202"/>
      <c r="AE29" s="202"/>
      <c r="AF29" s="202"/>
      <c r="AG29" s="233"/>
      <c r="AH29" s="202"/>
      <c r="AI29" s="77"/>
    </row>
    <row r="30" spans="1:41" x14ac:dyDescent="0.35">
      <c r="A30" s="51"/>
      <c r="B30" s="139"/>
      <c r="C30" s="193"/>
      <c r="D30" s="199"/>
      <c r="E30" s="199"/>
      <c r="F30" s="199"/>
      <c r="G30" s="199"/>
      <c r="H30" s="200"/>
      <c r="I30" s="200"/>
      <c r="J30" s="200"/>
      <c r="K30" s="201"/>
      <c r="L30" s="201"/>
      <c r="M30" s="201"/>
      <c r="N30" s="201"/>
      <c r="O30" s="201"/>
      <c r="P30" s="201"/>
      <c r="Q30" s="202"/>
      <c r="R30" s="202"/>
      <c r="S30" s="202"/>
      <c r="T30" s="202"/>
      <c r="U30" s="202"/>
      <c r="V30" s="202"/>
      <c r="W30" s="202"/>
      <c r="X30" s="202"/>
      <c r="Y30" s="202"/>
      <c r="Z30" s="202"/>
      <c r="AA30" s="202"/>
      <c r="AB30" s="202"/>
      <c r="AC30" s="202"/>
      <c r="AD30" s="202"/>
      <c r="AE30" s="202"/>
      <c r="AF30" s="202"/>
      <c r="AG30" s="233"/>
      <c r="AH30" s="202"/>
      <c r="AI30" s="77"/>
    </row>
    <row r="31" spans="1:41" x14ac:dyDescent="0.35">
      <c r="A31" s="51"/>
      <c r="B31" s="139"/>
      <c r="C31" s="193"/>
      <c r="D31" s="199"/>
      <c r="E31" s="199"/>
      <c r="F31" s="199"/>
      <c r="G31" s="199"/>
      <c r="H31" s="200"/>
      <c r="I31" s="200"/>
      <c r="J31" s="200"/>
      <c r="K31" s="201"/>
      <c r="L31" s="201"/>
      <c r="M31" s="201"/>
      <c r="N31" s="201"/>
      <c r="O31" s="201"/>
      <c r="P31" s="201"/>
      <c r="Q31" s="202"/>
      <c r="R31" s="202"/>
      <c r="S31" s="202"/>
      <c r="T31" s="202"/>
      <c r="U31" s="202"/>
      <c r="V31" s="202"/>
      <c r="W31" s="202"/>
      <c r="X31" s="202"/>
      <c r="Y31" s="202"/>
      <c r="Z31" s="202"/>
      <c r="AA31" s="202"/>
      <c r="AB31" s="202"/>
      <c r="AC31" s="202"/>
      <c r="AD31" s="202"/>
      <c r="AE31" s="202"/>
      <c r="AF31" s="202"/>
      <c r="AG31" s="233"/>
      <c r="AH31" s="202"/>
      <c r="AI31" s="77"/>
    </row>
    <row r="32" spans="1:41" x14ac:dyDescent="0.35">
      <c r="A32" s="51"/>
      <c r="B32" s="139"/>
      <c r="C32" s="193"/>
      <c r="D32" s="199"/>
      <c r="E32" s="199"/>
      <c r="F32" s="199"/>
      <c r="G32" s="199"/>
      <c r="H32" s="200"/>
      <c r="I32" s="200"/>
      <c r="J32" s="200"/>
      <c r="K32" s="201"/>
      <c r="L32" s="201"/>
      <c r="M32" s="201"/>
      <c r="N32" s="201"/>
      <c r="O32" s="201"/>
      <c r="P32" s="201"/>
      <c r="Q32" s="202"/>
      <c r="R32" s="202"/>
      <c r="S32" s="202"/>
      <c r="T32" s="202"/>
      <c r="U32" s="202"/>
      <c r="V32" s="202"/>
      <c r="W32" s="202"/>
      <c r="X32" s="202"/>
      <c r="Y32" s="202"/>
      <c r="Z32" s="202"/>
      <c r="AA32" s="202"/>
      <c r="AB32" s="202"/>
      <c r="AC32" s="202"/>
      <c r="AD32" s="202"/>
      <c r="AE32" s="202"/>
      <c r="AF32" s="202"/>
      <c r="AG32" s="233"/>
      <c r="AH32" s="202"/>
      <c r="AI32" s="77"/>
    </row>
    <row r="33" spans="1:35" x14ac:dyDescent="0.35">
      <c r="A33" s="51"/>
      <c r="B33" s="139"/>
      <c r="C33" s="193"/>
      <c r="D33" s="199"/>
      <c r="E33" s="199"/>
      <c r="F33" s="199"/>
      <c r="G33" s="199"/>
      <c r="H33" s="200"/>
      <c r="I33" s="200"/>
      <c r="J33" s="200"/>
      <c r="K33" s="201"/>
      <c r="L33" s="201"/>
      <c r="M33" s="201"/>
      <c r="N33" s="201"/>
      <c r="O33" s="201"/>
      <c r="P33" s="201"/>
      <c r="Q33" s="202"/>
      <c r="R33" s="202"/>
      <c r="S33" s="202"/>
      <c r="T33" s="202"/>
      <c r="U33" s="202"/>
      <c r="V33" s="202"/>
      <c r="W33" s="202"/>
      <c r="X33" s="202"/>
      <c r="Y33" s="202"/>
      <c r="Z33" s="202"/>
      <c r="AA33" s="202"/>
      <c r="AB33" s="202"/>
      <c r="AC33" s="202"/>
      <c r="AD33" s="202"/>
      <c r="AE33" s="202"/>
      <c r="AF33" s="202"/>
      <c r="AG33" s="233"/>
      <c r="AH33" s="202"/>
      <c r="AI33" s="77"/>
    </row>
    <row r="34" spans="1:35" x14ac:dyDescent="0.35">
      <c r="A34" s="51"/>
      <c r="B34" s="139"/>
      <c r="C34" s="193"/>
      <c r="D34" s="199"/>
      <c r="E34" s="199"/>
      <c r="F34" s="199"/>
      <c r="G34" s="199"/>
      <c r="H34" s="200"/>
      <c r="I34" s="200"/>
      <c r="J34" s="200"/>
      <c r="K34" s="201"/>
      <c r="L34" s="201"/>
      <c r="M34" s="201"/>
      <c r="N34" s="201"/>
      <c r="O34" s="201"/>
      <c r="P34" s="201"/>
      <c r="Q34" s="202"/>
      <c r="R34" s="202"/>
      <c r="S34" s="202"/>
      <c r="T34" s="202"/>
      <c r="U34" s="202"/>
      <c r="V34" s="202"/>
      <c r="W34" s="202"/>
      <c r="X34" s="202"/>
      <c r="Y34" s="202"/>
      <c r="Z34" s="202"/>
      <c r="AA34" s="202"/>
      <c r="AB34" s="202"/>
      <c r="AC34" s="202"/>
      <c r="AD34" s="202"/>
      <c r="AE34" s="202"/>
      <c r="AF34" s="202"/>
      <c r="AG34" s="233"/>
      <c r="AH34" s="202"/>
      <c r="AI34" s="77"/>
    </row>
    <row r="35" spans="1:35" x14ac:dyDescent="0.35">
      <c r="A35" s="51"/>
      <c r="B35" s="139"/>
      <c r="C35" s="193"/>
      <c r="D35" s="199"/>
      <c r="E35" s="199"/>
      <c r="F35" s="199"/>
      <c r="G35" s="199"/>
      <c r="H35" s="200"/>
      <c r="I35" s="200"/>
      <c r="J35" s="200"/>
      <c r="K35" s="201"/>
      <c r="L35" s="201"/>
      <c r="M35" s="201"/>
      <c r="N35" s="201"/>
      <c r="O35" s="201"/>
      <c r="P35" s="201"/>
      <c r="Q35" s="202"/>
      <c r="R35" s="202"/>
      <c r="S35" s="202"/>
      <c r="T35" s="202"/>
      <c r="U35" s="202"/>
      <c r="V35" s="202"/>
      <c r="W35" s="202"/>
      <c r="X35" s="202"/>
      <c r="Y35" s="202"/>
      <c r="Z35" s="202"/>
      <c r="AA35" s="202"/>
      <c r="AB35" s="202"/>
      <c r="AC35" s="202"/>
      <c r="AD35" s="202"/>
      <c r="AE35" s="202"/>
      <c r="AF35" s="202"/>
      <c r="AG35" s="233"/>
      <c r="AH35" s="202"/>
      <c r="AI35" s="77"/>
    </row>
    <row r="36" spans="1:35" x14ac:dyDescent="0.35">
      <c r="A36" s="51"/>
      <c r="B36" s="139"/>
      <c r="C36" s="193"/>
      <c r="D36" s="199"/>
      <c r="E36" s="199"/>
      <c r="F36" s="199"/>
      <c r="G36" s="199"/>
      <c r="H36" s="200"/>
      <c r="I36" s="200"/>
      <c r="J36" s="200"/>
      <c r="K36" s="201"/>
      <c r="L36" s="201"/>
      <c r="M36" s="201"/>
      <c r="N36" s="201"/>
      <c r="O36" s="201"/>
      <c r="P36" s="201"/>
      <c r="Q36" s="202"/>
      <c r="R36" s="202"/>
      <c r="S36" s="202"/>
      <c r="T36" s="202"/>
      <c r="U36" s="202"/>
      <c r="V36" s="202"/>
      <c r="W36" s="202"/>
      <c r="X36" s="202"/>
      <c r="Y36" s="202"/>
      <c r="Z36" s="202"/>
      <c r="AA36" s="202"/>
      <c r="AB36" s="202"/>
      <c r="AC36" s="202"/>
      <c r="AD36" s="202"/>
      <c r="AE36" s="202"/>
      <c r="AF36" s="202"/>
      <c r="AG36" s="233"/>
      <c r="AH36" s="202"/>
      <c r="AI36" s="77"/>
    </row>
    <row r="37" spans="1:35" x14ac:dyDescent="0.35">
      <c r="A37" s="51"/>
      <c r="B37" s="139"/>
      <c r="C37" s="193"/>
      <c r="D37" s="199"/>
      <c r="E37" s="199"/>
      <c r="F37" s="199"/>
      <c r="G37" s="199"/>
      <c r="H37" s="200"/>
      <c r="I37" s="200"/>
      <c r="J37" s="200"/>
      <c r="K37" s="201"/>
      <c r="L37" s="201"/>
      <c r="M37" s="201"/>
      <c r="N37" s="201"/>
      <c r="O37" s="201"/>
      <c r="P37" s="201"/>
      <c r="Q37" s="202"/>
      <c r="R37" s="202"/>
      <c r="S37" s="202"/>
      <c r="T37" s="202"/>
      <c r="U37" s="202"/>
      <c r="V37" s="202"/>
      <c r="W37" s="202"/>
      <c r="X37" s="202"/>
      <c r="Y37" s="202"/>
      <c r="Z37" s="202"/>
      <c r="AA37" s="202"/>
      <c r="AB37" s="202"/>
      <c r="AC37" s="202"/>
      <c r="AD37" s="202"/>
      <c r="AE37" s="202"/>
      <c r="AF37" s="202"/>
      <c r="AG37" s="233"/>
      <c r="AH37" s="202"/>
      <c r="AI37" s="77"/>
    </row>
    <row r="38" spans="1:35" x14ac:dyDescent="0.35">
      <c r="A38" s="51"/>
      <c r="B38" s="139"/>
      <c r="C38" s="193"/>
      <c r="D38" s="199"/>
      <c r="E38" s="199"/>
      <c r="F38" s="199"/>
      <c r="G38" s="199"/>
      <c r="H38" s="200"/>
      <c r="I38" s="200"/>
      <c r="J38" s="200"/>
      <c r="K38" s="201"/>
      <c r="L38" s="201"/>
      <c r="M38" s="201"/>
      <c r="N38" s="201"/>
      <c r="O38" s="201"/>
      <c r="P38" s="201"/>
      <c r="Q38" s="202"/>
      <c r="R38" s="202"/>
      <c r="S38" s="202"/>
      <c r="T38" s="202"/>
      <c r="U38" s="202"/>
      <c r="V38" s="202"/>
      <c r="W38" s="202"/>
      <c r="X38" s="202"/>
      <c r="Y38" s="202"/>
      <c r="Z38" s="202"/>
      <c r="AA38" s="202"/>
      <c r="AB38" s="202"/>
      <c r="AC38" s="202"/>
      <c r="AD38" s="202"/>
      <c r="AE38" s="202"/>
      <c r="AF38" s="202"/>
      <c r="AG38" s="233"/>
      <c r="AH38" s="202"/>
      <c r="AI38" s="77"/>
    </row>
    <row r="39" spans="1:35" x14ac:dyDescent="0.35">
      <c r="A39" s="51"/>
      <c r="B39" s="139"/>
      <c r="C39" s="193"/>
      <c r="D39" s="199"/>
      <c r="E39" s="199"/>
      <c r="F39" s="199"/>
      <c r="G39" s="199"/>
      <c r="H39" s="200"/>
      <c r="I39" s="200"/>
      <c r="J39" s="200"/>
      <c r="K39" s="201"/>
      <c r="L39" s="201"/>
      <c r="M39" s="201"/>
      <c r="N39" s="201"/>
      <c r="O39" s="201"/>
      <c r="P39" s="201"/>
      <c r="Q39" s="202"/>
      <c r="R39" s="202"/>
      <c r="S39" s="202"/>
      <c r="T39" s="202"/>
      <c r="U39" s="202"/>
      <c r="V39" s="202"/>
      <c r="W39" s="202"/>
      <c r="X39" s="202"/>
      <c r="Y39" s="202"/>
      <c r="Z39" s="202"/>
      <c r="AA39" s="202"/>
      <c r="AB39" s="202"/>
      <c r="AC39" s="202"/>
      <c r="AD39" s="202"/>
      <c r="AE39" s="202"/>
      <c r="AF39" s="202"/>
      <c r="AG39" s="233"/>
      <c r="AH39" s="202"/>
      <c r="AI39" s="77"/>
    </row>
    <row r="40" spans="1:35" x14ac:dyDescent="0.35">
      <c r="A40" s="51"/>
      <c r="B40" s="139"/>
      <c r="C40" s="193"/>
      <c r="D40" s="199"/>
      <c r="E40" s="199"/>
      <c r="F40" s="199"/>
      <c r="G40" s="199"/>
      <c r="H40" s="200"/>
      <c r="I40" s="200"/>
      <c r="J40" s="200"/>
      <c r="K40" s="201"/>
      <c r="L40" s="201"/>
      <c r="M40" s="201"/>
      <c r="N40" s="201"/>
      <c r="O40" s="201"/>
      <c r="P40" s="201"/>
      <c r="Q40" s="202"/>
      <c r="R40" s="202"/>
      <c r="S40" s="202"/>
      <c r="T40" s="202"/>
      <c r="U40" s="202"/>
      <c r="V40" s="202"/>
      <c r="W40" s="202"/>
      <c r="X40" s="202"/>
      <c r="Y40" s="202"/>
      <c r="Z40" s="202"/>
      <c r="AA40" s="202"/>
      <c r="AB40" s="202"/>
      <c r="AC40" s="202"/>
      <c r="AD40" s="202"/>
      <c r="AE40" s="202"/>
      <c r="AF40" s="202"/>
      <c r="AG40" s="233"/>
      <c r="AH40" s="202"/>
      <c r="AI40" s="77"/>
    </row>
    <row r="41" spans="1:35" x14ac:dyDescent="0.35">
      <c r="A41" s="51"/>
      <c r="B41" s="139"/>
      <c r="C41" s="193"/>
      <c r="D41" s="199"/>
      <c r="E41" s="199"/>
      <c r="F41" s="199"/>
      <c r="G41" s="199"/>
      <c r="H41" s="200"/>
      <c r="I41" s="200"/>
      <c r="J41" s="200"/>
      <c r="K41" s="201"/>
      <c r="L41" s="201"/>
      <c r="M41" s="201"/>
      <c r="N41" s="201"/>
      <c r="O41" s="201"/>
      <c r="P41" s="201"/>
      <c r="Q41" s="202"/>
      <c r="R41" s="202"/>
      <c r="S41" s="202"/>
      <c r="T41" s="202"/>
      <c r="U41" s="202"/>
      <c r="V41" s="202"/>
      <c r="W41" s="202"/>
      <c r="X41" s="202"/>
      <c r="Y41" s="202"/>
      <c r="Z41" s="202"/>
      <c r="AA41" s="202"/>
      <c r="AB41" s="202"/>
      <c r="AC41" s="202"/>
      <c r="AD41" s="202"/>
      <c r="AE41" s="202"/>
      <c r="AF41" s="202"/>
      <c r="AG41" s="233"/>
      <c r="AH41" s="202"/>
      <c r="AI41" s="77"/>
    </row>
    <row r="42" spans="1:35" x14ac:dyDescent="0.35">
      <c r="A42" s="51"/>
      <c r="B42" s="139"/>
      <c r="C42" s="193"/>
      <c r="D42" s="199"/>
      <c r="E42" s="199"/>
      <c r="F42" s="199"/>
      <c r="G42" s="199"/>
      <c r="H42" s="200"/>
      <c r="I42" s="200"/>
      <c r="J42" s="200"/>
      <c r="K42" s="201"/>
      <c r="L42" s="201"/>
      <c r="M42" s="201"/>
      <c r="N42" s="201"/>
      <c r="O42" s="201"/>
      <c r="P42" s="201"/>
      <c r="Q42" s="202"/>
      <c r="R42" s="202"/>
      <c r="S42" s="202"/>
      <c r="T42" s="202"/>
      <c r="U42" s="202"/>
      <c r="V42" s="202"/>
      <c r="W42" s="202"/>
      <c r="X42" s="202"/>
      <c r="Y42" s="202"/>
      <c r="Z42" s="202"/>
      <c r="AA42" s="202"/>
      <c r="AB42" s="202"/>
      <c r="AC42" s="202"/>
      <c r="AD42" s="202"/>
      <c r="AE42" s="202"/>
      <c r="AF42" s="202"/>
      <c r="AG42" s="233"/>
      <c r="AH42" s="202"/>
      <c r="AI42" s="77"/>
    </row>
    <row r="43" spans="1:35" x14ac:dyDescent="0.35">
      <c r="A43" s="51"/>
      <c r="B43" s="139"/>
      <c r="C43" s="193"/>
      <c r="D43" s="199"/>
      <c r="E43" s="199"/>
      <c r="F43" s="199"/>
      <c r="G43" s="199"/>
      <c r="H43" s="200"/>
      <c r="I43" s="200"/>
      <c r="J43" s="200"/>
      <c r="K43" s="201"/>
      <c r="L43" s="201"/>
      <c r="M43" s="201"/>
      <c r="N43" s="201"/>
      <c r="O43" s="201"/>
      <c r="P43" s="201"/>
      <c r="Q43" s="202"/>
      <c r="R43" s="202"/>
      <c r="S43" s="202"/>
      <c r="T43" s="202"/>
      <c r="U43" s="202"/>
      <c r="V43" s="202"/>
      <c r="W43" s="202"/>
      <c r="X43" s="202"/>
      <c r="Y43" s="202"/>
      <c r="Z43" s="202"/>
      <c r="AA43" s="202"/>
      <c r="AB43" s="202"/>
      <c r="AC43" s="202"/>
      <c r="AD43" s="202"/>
      <c r="AE43" s="202"/>
      <c r="AF43" s="202"/>
      <c r="AG43" s="233"/>
      <c r="AH43" s="202"/>
      <c r="AI43" s="77"/>
    </row>
    <row r="44" spans="1:35" x14ac:dyDescent="0.35">
      <c r="A44" s="51"/>
      <c r="B44" s="139"/>
      <c r="C44" s="193"/>
      <c r="D44" s="199"/>
      <c r="E44" s="199"/>
      <c r="F44" s="199"/>
      <c r="G44" s="199"/>
      <c r="H44" s="200"/>
      <c r="I44" s="200"/>
      <c r="J44" s="200"/>
      <c r="K44" s="201"/>
      <c r="L44" s="201"/>
      <c r="M44" s="201"/>
      <c r="N44" s="201"/>
      <c r="O44" s="201"/>
      <c r="P44" s="201"/>
      <c r="Q44" s="202"/>
      <c r="R44" s="202"/>
      <c r="S44" s="202"/>
      <c r="T44" s="202"/>
      <c r="U44" s="202"/>
      <c r="V44" s="202"/>
      <c r="W44" s="202"/>
      <c r="X44" s="202"/>
      <c r="Y44" s="202"/>
      <c r="Z44" s="202"/>
      <c r="AA44" s="202"/>
      <c r="AB44" s="202"/>
      <c r="AC44" s="202"/>
      <c r="AD44" s="202"/>
      <c r="AE44" s="202"/>
      <c r="AF44" s="202"/>
      <c r="AG44" s="233"/>
      <c r="AH44" s="202"/>
      <c r="AI44" s="77"/>
    </row>
    <row r="45" spans="1:35" x14ac:dyDescent="0.35">
      <c r="A45" s="51"/>
      <c r="B45" s="139"/>
      <c r="C45" s="193"/>
      <c r="D45" s="199"/>
      <c r="E45" s="199"/>
      <c r="F45" s="199"/>
      <c r="G45" s="199"/>
      <c r="H45" s="200"/>
      <c r="I45" s="200"/>
      <c r="J45" s="200"/>
      <c r="K45" s="201"/>
      <c r="L45" s="201"/>
      <c r="M45" s="201"/>
      <c r="N45" s="201"/>
      <c r="O45" s="201"/>
      <c r="P45" s="201"/>
      <c r="Q45" s="202"/>
      <c r="R45" s="202"/>
      <c r="S45" s="202"/>
      <c r="T45" s="202"/>
      <c r="U45" s="202"/>
      <c r="V45" s="202"/>
      <c r="W45" s="202"/>
      <c r="X45" s="202"/>
      <c r="Y45" s="202"/>
      <c r="Z45" s="202"/>
      <c r="AA45" s="202"/>
      <c r="AB45" s="202"/>
      <c r="AC45" s="202"/>
      <c r="AD45" s="202"/>
      <c r="AE45" s="202"/>
      <c r="AF45" s="202"/>
      <c r="AG45" s="233"/>
      <c r="AH45" s="202"/>
      <c r="AI45" s="77"/>
    </row>
    <row r="46" spans="1:35" x14ac:dyDescent="0.35">
      <c r="A46" s="51"/>
      <c r="B46" s="139"/>
      <c r="C46" s="193"/>
      <c r="D46" s="199"/>
      <c r="E46" s="199"/>
      <c r="F46" s="199"/>
      <c r="G46" s="199"/>
      <c r="H46" s="200"/>
      <c r="I46" s="200"/>
      <c r="J46" s="200"/>
      <c r="K46" s="201"/>
      <c r="L46" s="201"/>
      <c r="M46" s="201"/>
      <c r="N46" s="201"/>
      <c r="O46" s="201"/>
      <c r="P46" s="201"/>
      <c r="Q46" s="202"/>
      <c r="R46" s="202"/>
      <c r="S46" s="202"/>
      <c r="T46" s="202"/>
      <c r="U46" s="202"/>
      <c r="V46" s="202"/>
      <c r="W46" s="202"/>
      <c r="X46" s="202"/>
      <c r="Y46" s="202"/>
      <c r="Z46" s="202"/>
      <c r="AA46" s="202"/>
      <c r="AB46" s="202"/>
      <c r="AC46" s="202"/>
      <c r="AD46" s="202"/>
      <c r="AE46" s="202"/>
      <c r="AF46" s="202"/>
      <c r="AG46" s="233"/>
      <c r="AH46" s="202"/>
      <c r="AI46" s="77"/>
    </row>
    <row r="47" spans="1:35" x14ac:dyDescent="0.35">
      <c r="A47" s="51"/>
      <c r="B47" s="139"/>
      <c r="C47" s="203"/>
      <c r="D47" s="199"/>
      <c r="E47" s="199"/>
      <c r="F47" s="199"/>
      <c r="G47" s="199"/>
      <c r="H47" s="200"/>
      <c r="I47" s="200"/>
      <c r="J47" s="200"/>
      <c r="K47" s="201"/>
      <c r="L47" s="201"/>
      <c r="M47" s="201"/>
      <c r="N47" s="201"/>
      <c r="O47" s="201"/>
      <c r="P47" s="201"/>
      <c r="Q47" s="202"/>
      <c r="R47" s="202"/>
      <c r="S47" s="202"/>
      <c r="T47" s="202"/>
      <c r="U47" s="202"/>
      <c r="V47" s="202"/>
      <c r="W47" s="202"/>
      <c r="X47" s="202"/>
      <c r="Y47" s="202"/>
      <c r="Z47" s="202"/>
      <c r="AA47" s="202"/>
      <c r="AB47" s="202"/>
      <c r="AC47" s="202"/>
      <c r="AD47" s="202"/>
      <c r="AE47" s="202"/>
      <c r="AF47" s="202"/>
      <c r="AG47" s="233"/>
      <c r="AH47" s="202"/>
      <c r="AI47" s="77"/>
    </row>
    <row r="48" spans="1:35" x14ac:dyDescent="0.35">
      <c r="A48" s="51"/>
      <c r="B48" s="139"/>
      <c r="C48" s="203"/>
      <c r="D48" s="199"/>
      <c r="E48" s="199"/>
      <c r="F48" s="199"/>
      <c r="G48" s="199"/>
      <c r="H48" s="200"/>
      <c r="I48" s="200"/>
      <c r="J48" s="200"/>
      <c r="K48" s="201"/>
      <c r="L48" s="201"/>
      <c r="M48" s="201"/>
      <c r="N48" s="201"/>
      <c r="O48" s="201"/>
      <c r="P48" s="201"/>
      <c r="Q48" s="202"/>
      <c r="R48" s="202"/>
      <c r="S48" s="202"/>
      <c r="T48" s="202"/>
      <c r="U48" s="202"/>
      <c r="V48" s="202"/>
      <c r="W48" s="202"/>
      <c r="X48" s="202"/>
      <c r="Y48" s="202"/>
      <c r="Z48" s="202"/>
      <c r="AA48" s="202"/>
      <c r="AB48" s="202"/>
      <c r="AC48" s="202"/>
      <c r="AD48" s="202"/>
      <c r="AE48" s="202"/>
      <c r="AF48" s="202"/>
      <c r="AG48" s="233"/>
      <c r="AH48" s="202"/>
      <c r="AI48" s="77"/>
    </row>
    <row r="49" spans="1:35" x14ac:dyDescent="0.35">
      <c r="A49" s="51"/>
      <c r="B49" s="139"/>
      <c r="C49" s="203"/>
      <c r="D49" s="199"/>
      <c r="E49" s="199"/>
      <c r="F49" s="199"/>
      <c r="G49" s="199"/>
      <c r="H49" s="200"/>
      <c r="I49" s="200"/>
      <c r="J49" s="200"/>
      <c r="K49" s="201"/>
      <c r="L49" s="201"/>
      <c r="M49" s="201"/>
      <c r="N49" s="201"/>
      <c r="O49" s="201"/>
      <c r="P49" s="201"/>
      <c r="Q49" s="202"/>
      <c r="R49" s="202"/>
      <c r="S49" s="202"/>
      <c r="T49" s="202"/>
      <c r="U49" s="202"/>
      <c r="V49" s="202"/>
      <c r="W49" s="202"/>
      <c r="X49" s="202"/>
      <c r="Y49" s="202"/>
      <c r="Z49" s="202"/>
      <c r="AA49" s="202"/>
      <c r="AB49" s="202"/>
      <c r="AC49" s="202"/>
      <c r="AD49" s="202"/>
      <c r="AE49" s="202"/>
      <c r="AF49" s="202"/>
      <c r="AG49" s="233"/>
      <c r="AH49" s="202"/>
      <c r="AI49" s="77"/>
    </row>
    <row r="50" spans="1:35" x14ac:dyDescent="0.35">
      <c r="A50" s="51"/>
      <c r="B50" s="139"/>
      <c r="C50" s="203"/>
      <c r="D50" s="199"/>
      <c r="E50" s="199"/>
      <c r="F50" s="199"/>
      <c r="G50" s="199"/>
      <c r="H50" s="200"/>
      <c r="I50" s="200"/>
      <c r="J50" s="200"/>
      <c r="K50" s="201"/>
      <c r="L50" s="201"/>
      <c r="M50" s="201"/>
      <c r="N50" s="201"/>
      <c r="O50" s="201"/>
      <c r="P50" s="201"/>
      <c r="Q50" s="202"/>
      <c r="R50" s="202"/>
      <c r="S50" s="202"/>
      <c r="T50" s="202"/>
      <c r="U50" s="202"/>
      <c r="V50" s="202"/>
      <c r="W50" s="202"/>
      <c r="X50" s="202"/>
      <c r="Y50" s="202"/>
      <c r="Z50" s="202"/>
      <c r="AA50" s="202"/>
      <c r="AB50" s="202"/>
      <c r="AC50" s="202"/>
      <c r="AD50" s="202"/>
      <c r="AE50" s="202"/>
      <c r="AF50" s="202"/>
      <c r="AG50" s="233"/>
      <c r="AH50" s="202"/>
      <c r="AI50" s="77"/>
    </row>
    <row r="51" spans="1:35" x14ac:dyDescent="0.35">
      <c r="A51" s="51"/>
      <c r="B51" s="139"/>
      <c r="C51" s="203"/>
      <c r="D51" s="199"/>
      <c r="E51" s="199"/>
      <c r="F51" s="199"/>
      <c r="G51" s="199"/>
      <c r="H51" s="200"/>
      <c r="I51" s="200"/>
      <c r="J51" s="200"/>
      <c r="K51" s="201"/>
      <c r="L51" s="201"/>
      <c r="M51" s="201"/>
      <c r="N51" s="201"/>
      <c r="O51" s="201"/>
      <c r="P51" s="201"/>
      <c r="Q51" s="202"/>
      <c r="R51" s="202"/>
      <c r="S51" s="202"/>
      <c r="T51" s="202"/>
      <c r="U51" s="202"/>
      <c r="V51" s="202"/>
      <c r="W51" s="202"/>
      <c r="X51" s="202"/>
      <c r="Y51" s="202"/>
      <c r="Z51" s="202"/>
      <c r="AA51" s="202"/>
      <c r="AB51" s="202"/>
      <c r="AC51" s="202"/>
      <c r="AD51" s="202"/>
      <c r="AE51" s="202"/>
      <c r="AF51" s="202"/>
      <c r="AG51" s="233"/>
      <c r="AH51" s="202"/>
      <c r="AI51" s="77"/>
    </row>
    <row r="52" spans="1:35" x14ac:dyDescent="0.35">
      <c r="A52" s="51"/>
      <c r="B52" s="139"/>
      <c r="C52" s="203"/>
      <c r="D52" s="199"/>
      <c r="E52" s="199"/>
      <c r="F52" s="199"/>
      <c r="G52" s="199"/>
      <c r="H52" s="200"/>
      <c r="I52" s="200"/>
      <c r="J52" s="200"/>
      <c r="K52" s="201"/>
      <c r="L52" s="201"/>
      <c r="M52" s="201"/>
      <c r="N52" s="201"/>
      <c r="O52" s="201"/>
      <c r="P52" s="201"/>
      <c r="Q52" s="202"/>
      <c r="R52" s="202"/>
      <c r="S52" s="202"/>
      <c r="T52" s="202"/>
      <c r="U52" s="202"/>
      <c r="V52" s="202"/>
      <c r="W52" s="202"/>
      <c r="X52" s="202"/>
      <c r="Y52" s="202"/>
      <c r="Z52" s="202"/>
      <c r="AA52" s="202"/>
      <c r="AB52" s="202"/>
      <c r="AC52" s="202"/>
      <c r="AD52" s="202"/>
      <c r="AE52" s="202"/>
      <c r="AF52" s="202"/>
      <c r="AG52" s="233"/>
      <c r="AH52" s="202"/>
      <c r="AI52" s="77"/>
    </row>
    <row r="53" spans="1:35" x14ac:dyDescent="0.35">
      <c r="A53" s="51"/>
      <c r="B53" s="139"/>
      <c r="C53" s="203"/>
      <c r="D53" s="199"/>
      <c r="E53" s="199"/>
      <c r="F53" s="199"/>
      <c r="G53" s="199"/>
      <c r="H53" s="200"/>
      <c r="I53" s="200"/>
      <c r="J53" s="200"/>
      <c r="K53" s="201"/>
      <c r="L53" s="201"/>
      <c r="M53" s="201"/>
      <c r="N53" s="201"/>
      <c r="O53" s="201"/>
      <c r="P53" s="201"/>
      <c r="Q53" s="202"/>
      <c r="R53" s="202"/>
      <c r="S53" s="202"/>
      <c r="T53" s="202"/>
      <c r="U53" s="202"/>
      <c r="V53" s="202"/>
      <c r="W53" s="202"/>
      <c r="X53" s="202"/>
      <c r="Y53" s="202"/>
      <c r="Z53" s="202"/>
      <c r="AA53" s="202"/>
      <c r="AB53" s="202"/>
      <c r="AC53" s="202"/>
      <c r="AD53" s="202"/>
      <c r="AE53" s="202"/>
      <c r="AF53" s="202"/>
      <c r="AG53" s="233"/>
      <c r="AH53" s="202"/>
      <c r="AI53" s="77"/>
    </row>
    <row r="54" spans="1:35" x14ac:dyDescent="0.35">
      <c r="A54" s="51"/>
      <c r="B54" s="139"/>
      <c r="C54" s="203"/>
      <c r="D54" s="199"/>
      <c r="E54" s="199"/>
      <c r="F54" s="199"/>
      <c r="G54" s="199"/>
      <c r="H54" s="200"/>
      <c r="I54" s="200"/>
      <c r="J54" s="200"/>
      <c r="K54" s="201"/>
      <c r="L54" s="201"/>
      <c r="M54" s="201"/>
      <c r="N54" s="201"/>
      <c r="O54" s="201"/>
      <c r="P54" s="201"/>
      <c r="Q54" s="202"/>
      <c r="R54" s="202"/>
      <c r="S54" s="202"/>
      <c r="T54" s="202"/>
      <c r="U54" s="202"/>
      <c r="V54" s="202"/>
      <c r="W54" s="202"/>
      <c r="X54" s="202"/>
      <c r="Y54" s="202"/>
      <c r="Z54" s="202"/>
      <c r="AA54" s="202"/>
      <c r="AB54" s="202"/>
      <c r="AC54" s="202"/>
      <c r="AD54" s="202"/>
      <c r="AE54" s="202"/>
      <c r="AF54" s="202"/>
      <c r="AG54" s="233"/>
      <c r="AH54" s="202"/>
      <c r="AI54" s="77"/>
    </row>
    <row r="55" spans="1:35" x14ac:dyDescent="0.35">
      <c r="A55" s="51"/>
      <c r="B55" s="139"/>
      <c r="C55" s="203"/>
      <c r="D55" s="199"/>
      <c r="E55" s="199"/>
      <c r="F55" s="199"/>
      <c r="G55" s="199"/>
      <c r="H55" s="200"/>
      <c r="I55" s="200"/>
      <c r="J55" s="200"/>
      <c r="K55" s="201"/>
      <c r="L55" s="201"/>
      <c r="M55" s="201"/>
      <c r="N55" s="201"/>
      <c r="O55" s="201"/>
      <c r="P55" s="201"/>
      <c r="Q55" s="202"/>
      <c r="R55" s="202"/>
      <c r="S55" s="202"/>
      <c r="T55" s="202"/>
      <c r="U55" s="202"/>
      <c r="V55" s="202"/>
      <c r="W55" s="202"/>
      <c r="X55" s="202"/>
      <c r="Y55" s="202"/>
      <c r="Z55" s="202"/>
      <c r="AA55" s="202"/>
      <c r="AB55" s="202"/>
      <c r="AC55" s="202"/>
      <c r="AD55" s="202"/>
      <c r="AE55" s="202"/>
      <c r="AF55" s="202"/>
      <c r="AG55" s="233"/>
      <c r="AH55" s="202"/>
      <c r="AI55" s="77"/>
    </row>
    <row r="56" spans="1:35" x14ac:dyDescent="0.35">
      <c r="A56" s="51"/>
      <c r="B56" s="139"/>
      <c r="C56" s="203"/>
      <c r="D56" s="199"/>
      <c r="E56" s="199"/>
      <c r="F56" s="199"/>
      <c r="G56" s="199"/>
      <c r="H56" s="200"/>
      <c r="I56" s="200"/>
      <c r="J56" s="200"/>
      <c r="K56" s="201"/>
      <c r="L56" s="201"/>
      <c r="M56" s="201"/>
      <c r="N56" s="201"/>
      <c r="O56" s="201"/>
      <c r="P56" s="201"/>
      <c r="Q56" s="202"/>
      <c r="R56" s="202"/>
      <c r="S56" s="202"/>
      <c r="T56" s="202"/>
      <c r="U56" s="202"/>
      <c r="V56" s="202"/>
      <c r="W56" s="202"/>
      <c r="X56" s="202"/>
      <c r="Y56" s="202"/>
      <c r="Z56" s="202"/>
      <c r="AA56" s="202"/>
      <c r="AB56" s="202"/>
      <c r="AC56" s="202"/>
      <c r="AD56" s="202"/>
      <c r="AE56" s="202"/>
      <c r="AF56" s="202"/>
      <c r="AG56" s="233"/>
      <c r="AH56" s="202"/>
      <c r="AI56" s="77"/>
    </row>
    <row r="57" spans="1:35" x14ac:dyDescent="0.35">
      <c r="A57" s="51"/>
      <c r="B57" s="139"/>
      <c r="C57" s="203"/>
      <c r="D57" s="199"/>
      <c r="E57" s="199"/>
      <c r="F57" s="199"/>
      <c r="G57" s="199"/>
      <c r="H57" s="200"/>
      <c r="I57" s="200"/>
      <c r="J57" s="200"/>
      <c r="K57" s="201"/>
      <c r="L57" s="201"/>
      <c r="M57" s="201"/>
      <c r="N57" s="201"/>
      <c r="O57" s="201"/>
      <c r="P57" s="201"/>
      <c r="Q57" s="202"/>
      <c r="R57" s="202"/>
      <c r="S57" s="202"/>
      <c r="T57" s="202"/>
      <c r="U57" s="202"/>
      <c r="V57" s="202"/>
      <c r="W57" s="202"/>
      <c r="X57" s="202"/>
      <c r="Y57" s="202"/>
      <c r="Z57" s="202"/>
      <c r="AA57" s="202"/>
      <c r="AB57" s="202"/>
      <c r="AC57" s="202"/>
      <c r="AD57" s="202"/>
      <c r="AE57" s="202"/>
      <c r="AF57" s="202"/>
      <c r="AG57" s="233"/>
      <c r="AH57" s="202"/>
      <c r="AI57" s="77"/>
    </row>
    <row r="58" spans="1:35" x14ac:dyDescent="0.35">
      <c r="A58" s="51"/>
      <c r="B58" s="139"/>
      <c r="C58" s="203"/>
      <c r="D58" s="199"/>
      <c r="E58" s="199"/>
      <c r="F58" s="199"/>
      <c r="G58" s="199"/>
      <c r="H58" s="200"/>
      <c r="I58" s="200"/>
      <c r="J58" s="200"/>
      <c r="K58" s="201"/>
      <c r="L58" s="201"/>
      <c r="M58" s="201"/>
      <c r="N58" s="201"/>
      <c r="O58" s="201"/>
      <c r="P58" s="201"/>
      <c r="Q58" s="202"/>
      <c r="R58" s="202"/>
      <c r="S58" s="202"/>
      <c r="T58" s="202"/>
      <c r="U58" s="202"/>
      <c r="V58" s="202"/>
      <c r="W58" s="202"/>
      <c r="X58" s="202"/>
      <c r="Y58" s="202"/>
      <c r="Z58" s="202"/>
      <c r="AA58" s="202"/>
      <c r="AB58" s="202"/>
      <c r="AC58" s="202"/>
      <c r="AD58" s="202"/>
      <c r="AE58" s="202"/>
      <c r="AF58" s="202"/>
      <c r="AG58" s="233"/>
      <c r="AH58" s="202"/>
      <c r="AI58" s="77"/>
    </row>
    <row r="59" spans="1:35" x14ac:dyDescent="0.35">
      <c r="A59" s="51"/>
      <c r="B59" s="139"/>
      <c r="C59" s="203"/>
      <c r="D59" s="199"/>
      <c r="E59" s="199"/>
      <c r="F59" s="199"/>
      <c r="G59" s="199"/>
      <c r="H59" s="200"/>
      <c r="I59" s="200"/>
      <c r="J59" s="200"/>
      <c r="K59" s="201"/>
      <c r="L59" s="201"/>
      <c r="M59" s="201"/>
      <c r="N59" s="201"/>
      <c r="O59" s="201"/>
      <c r="P59" s="201"/>
      <c r="Q59" s="202"/>
      <c r="R59" s="202"/>
      <c r="S59" s="202"/>
      <c r="T59" s="202"/>
      <c r="U59" s="202"/>
      <c r="V59" s="202"/>
      <c r="W59" s="202"/>
      <c r="X59" s="202"/>
      <c r="Y59" s="202"/>
      <c r="Z59" s="202"/>
      <c r="AA59" s="202"/>
      <c r="AB59" s="202"/>
      <c r="AC59" s="202"/>
      <c r="AD59" s="202"/>
      <c r="AE59" s="202"/>
      <c r="AF59" s="202"/>
      <c r="AG59" s="233"/>
      <c r="AH59" s="202"/>
      <c r="AI59" s="77"/>
    </row>
    <row r="60" spans="1:35" x14ac:dyDescent="0.35">
      <c r="A60" s="51"/>
      <c r="B60" s="139"/>
      <c r="C60" s="203"/>
      <c r="D60" s="199"/>
      <c r="E60" s="199"/>
      <c r="F60" s="199"/>
      <c r="G60" s="199"/>
      <c r="H60" s="200"/>
      <c r="I60" s="200"/>
      <c r="J60" s="200"/>
      <c r="K60" s="201"/>
      <c r="L60" s="201"/>
      <c r="M60" s="201"/>
      <c r="N60" s="201"/>
      <c r="O60" s="201"/>
      <c r="P60" s="201"/>
      <c r="Q60" s="202"/>
      <c r="R60" s="202"/>
      <c r="S60" s="202"/>
      <c r="T60" s="202"/>
      <c r="U60" s="202"/>
      <c r="V60" s="202"/>
      <c r="W60" s="202"/>
      <c r="X60" s="202"/>
      <c r="Y60" s="202"/>
      <c r="Z60" s="202"/>
      <c r="AA60" s="202"/>
      <c r="AB60" s="202"/>
      <c r="AC60" s="202"/>
      <c r="AD60" s="202"/>
      <c r="AE60" s="202"/>
      <c r="AF60" s="202"/>
      <c r="AG60" s="233"/>
      <c r="AH60" s="202"/>
      <c r="AI60" s="77"/>
    </row>
    <row r="61" spans="1:35" x14ac:dyDescent="0.35">
      <c r="A61" s="51"/>
      <c r="B61" s="139"/>
      <c r="C61" s="203"/>
      <c r="D61" s="199"/>
      <c r="E61" s="199"/>
      <c r="F61" s="199"/>
      <c r="G61" s="199"/>
      <c r="H61" s="200"/>
      <c r="I61" s="200"/>
      <c r="J61" s="200"/>
      <c r="K61" s="201"/>
      <c r="L61" s="201"/>
      <c r="M61" s="201"/>
      <c r="N61" s="201"/>
      <c r="O61" s="201"/>
      <c r="P61" s="201"/>
      <c r="Q61" s="202"/>
      <c r="R61" s="202"/>
      <c r="S61" s="202"/>
      <c r="T61" s="202"/>
      <c r="U61" s="202"/>
      <c r="V61" s="202"/>
      <c r="W61" s="202"/>
      <c r="X61" s="202"/>
      <c r="Y61" s="202"/>
      <c r="Z61" s="202"/>
      <c r="AA61" s="202"/>
      <c r="AB61" s="202"/>
      <c r="AC61" s="202"/>
      <c r="AD61" s="202"/>
      <c r="AE61" s="202"/>
      <c r="AF61" s="202"/>
      <c r="AG61" s="233"/>
      <c r="AH61" s="202"/>
      <c r="AI61" s="77"/>
    </row>
    <row r="62" spans="1:35" x14ac:dyDescent="0.35">
      <c r="A62" s="51"/>
      <c r="B62" s="139"/>
      <c r="C62" s="203"/>
      <c r="D62" s="199"/>
      <c r="E62" s="199"/>
      <c r="F62" s="199"/>
      <c r="G62" s="199"/>
      <c r="H62" s="200"/>
      <c r="I62" s="200"/>
      <c r="J62" s="200"/>
      <c r="K62" s="201"/>
      <c r="L62" s="201"/>
      <c r="M62" s="201"/>
      <c r="N62" s="201"/>
      <c r="O62" s="201"/>
      <c r="P62" s="201"/>
      <c r="Q62" s="202"/>
      <c r="R62" s="202"/>
      <c r="S62" s="202"/>
      <c r="T62" s="202"/>
      <c r="U62" s="202"/>
      <c r="V62" s="202"/>
      <c r="W62" s="202"/>
      <c r="X62" s="202"/>
      <c r="Y62" s="202"/>
      <c r="Z62" s="202"/>
      <c r="AA62" s="202"/>
      <c r="AB62" s="202"/>
      <c r="AC62" s="202"/>
      <c r="AD62" s="202"/>
      <c r="AE62" s="202"/>
      <c r="AF62" s="202"/>
      <c r="AG62" s="233"/>
      <c r="AH62" s="202"/>
      <c r="AI62" s="77"/>
    </row>
    <row r="63" spans="1:35" x14ac:dyDescent="0.35">
      <c r="A63" s="51"/>
      <c r="B63" s="139"/>
      <c r="C63" s="203"/>
      <c r="D63" s="199"/>
      <c r="E63" s="199"/>
      <c r="F63" s="199"/>
      <c r="G63" s="199"/>
      <c r="H63" s="200"/>
      <c r="I63" s="200"/>
      <c r="J63" s="200"/>
      <c r="K63" s="201"/>
      <c r="L63" s="201"/>
      <c r="M63" s="201"/>
      <c r="N63" s="201"/>
      <c r="O63" s="201"/>
      <c r="P63" s="201"/>
      <c r="Q63" s="202"/>
      <c r="R63" s="202"/>
      <c r="S63" s="202"/>
      <c r="T63" s="202"/>
      <c r="U63" s="202"/>
      <c r="V63" s="202"/>
      <c r="W63" s="202"/>
      <c r="X63" s="202"/>
      <c r="Y63" s="202"/>
      <c r="Z63" s="202"/>
      <c r="AA63" s="202"/>
      <c r="AB63" s="202"/>
      <c r="AC63" s="202"/>
      <c r="AD63" s="202"/>
      <c r="AE63" s="202"/>
      <c r="AF63" s="202"/>
      <c r="AG63" s="233"/>
      <c r="AH63" s="202"/>
      <c r="AI63" s="77"/>
    </row>
    <row r="64" spans="1:35" x14ac:dyDescent="0.35">
      <c r="A64" s="51"/>
      <c r="B64" s="139"/>
      <c r="C64" s="203"/>
      <c r="D64" s="199"/>
      <c r="E64" s="199"/>
      <c r="F64" s="199"/>
      <c r="G64" s="199"/>
      <c r="H64" s="200"/>
      <c r="I64" s="200"/>
      <c r="J64" s="200"/>
      <c r="K64" s="201"/>
      <c r="L64" s="201"/>
      <c r="M64" s="201"/>
      <c r="N64" s="201"/>
      <c r="O64" s="201"/>
      <c r="P64" s="201"/>
      <c r="Q64" s="202"/>
      <c r="R64" s="202"/>
      <c r="S64" s="202"/>
      <c r="T64" s="202"/>
      <c r="U64" s="202"/>
      <c r="V64" s="202"/>
      <c r="W64" s="202"/>
      <c r="X64" s="202"/>
      <c r="Y64" s="202"/>
      <c r="Z64" s="202"/>
      <c r="AA64" s="202"/>
      <c r="AB64" s="202"/>
      <c r="AC64" s="202"/>
      <c r="AD64" s="202"/>
      <c r="AE64" s="202"/>
      <c r="AF64" s="202"/>
      <c r="AG64" s="233"/>
      <c r="AH64" s="202"/>
      <c r="AI64" s="77"/>
    </row>
    <row r="65" spans="1:35" x14ac:dyDescent="0.35">
      <c r="A65" s="51"/>
      <c r="B65" s="139"/>
      <c r="C65" s="203"/>
      <c r="D65" s="199"/>
      <c r="E65" s="199"/>
      <c r="F65" s="199"/>
      <c r="G65" s="199"/>
      <c r="H65" s="200"/>
      <c r="I65" s="200"/>
      <c r="J65" s="200"/>
      <c r="K65" s="201"/>
      <c r="L65" s="201"/>
      <c r="M65" s="201"/>
      <c r="N65" s="201"/>
      <c r="O65" s="201"/>
      <c r="P65" s="201"/>
      <c r="Q65" s="202"/>
      <c r="R65" s="202"/>
      <c r="S65" s="202"/>
      <c r="T65" s="202"/>
      <c r="U65" s="202"/>
      <c r="V65" s="202"/>
      <c r="W65" s="202"/>
      <c r="X65" s="202"/>
      <c r="Y65" s="202"/>
      <c r="Z65" s="202"/>
      <c r="AA65" s="202"/>
      <c r="AB65" s="202"/>
      <c r="AC65" s="202"/>
      <c r="AD65" s="202"/>
      <c r="AE65" s="202"/>
      <c r="AF65" s="202"/>
      <c r="AG65" s="233"/>
      <c r="AH65" s="202"/>
      <c r="AI65" s="77"/>
    </row>
    <row r="66" spans="1:35" x14ac:dyDescent="0.35">
      <c r="A66" s="51"/>
      <c r="B66" s="139"/>
      <c r="C66" s="203"/>
      <c r="D66" s="199"/>
      <c r="E66" s="199"/>
      <c r="F66" s="199"/>
      <c r="G66" s="199"/>
      <c r="H66" s="200"/>
      <c r="I66" s="200"/>
      <c r="J66" s="200"/>
      <c r="K66" s="201"/>
      <c r="L66" s="201"/>
      <c r="M66" s="201"/>
      <c r="N66" s="201"/>
      <c r="O66" s="201"/>
      <c r="P66" s="201"/>
      <c r="Q66" s="202"/>
      <c r="R66" s="202"/>
      <c r="S66" s="202"/>
      <c r="T66" s="202"/>
      <c r="U66" s="202"/>
      <c r="V66" s="202"/>
      <c r="W66" s="202"/>
      <c r="X66" s="202"/>
      <c r="Y66" s="202"/>
      <c r="Z66" s="202"/>
      <c r="AA66" s="202"/>
      <c r="AB66" s="202"/>
      <c r="AC66" s="202"/>
      <c r="AD66" s="202"/>
      <c r="AE66" s="202"/>
      <c r="AF66" s="202"/>
      <c r="AG66" s="233"/>
      <c r="AH66" s="202"/>
      <c r="AI66" s="77"/>
    </row>
    <row r="67" spans="1:35" x14ac:dyDescent="0.35">
      <c r="A67" s="51"/>
      <c r="B67" s="139"/>
      <c r="C67" s="203"/>
      <c r="D67" s="199"/>
      <c r="E67" s="199"/>
      <c r="F67" s="199"/>
      <c r="G67" s="199"/>
      <c r="H67" s="200"/>
      <c r="I67" s="200"/>
      <c r="J67" s="200"/>
      <c r="K67" s="201"/>
      <c r="L67" s="201"/>
      <c r="M67" s="201"/>
      <c r="N67" s="201"/>
      <c r="O67" s="201"/>
      <c r="P67" s="201"/>
      <c r="Q67" s="202"/>
      <c r="R67" s="202"/>
      <c r="S67" s="202"/>
      <c r="T67" s="202"/>
      <c r="U67" s="202"/>
      <c r="V67" s="202"/>
      <c r="W67" s="202"/>
      <c r="X67" s="202"/>
      <c r="Y67" s="202"/>
      <c r="Z67" s="202"/>
      <c r="AA67" s="202"/>
      <c r="AB67" s="202"/>
      <c r="AC67" s="202"/>
      <c r="AD67" s="202"/>
      <c r="AE67" s="202"/>
      <c r="AF67" s="202"/>
      <c r="AG67" s="233"/>
      <c r="AH67" s="202"/>
      <c r="AI67" s="77"/>
    </row>
    <row r="68" spans="1:35" x14ac:dyDescent="0.35">
      <c r="A68" s="51"/>
      <c r="B68" s="139"/>
      <c r="C68" s="203"/>
      <c r="D68" s="199"/>
      <c r="E68" s="199"/>
      <c r="F68" s="199"/>
      <c r="G68" s="199"/>
      <c r="H68" s="200"/>
      <c r="I68" s="200"/>
      <c r="J68" s="200"/>
      <c r="K68" s="201"/>
      <c r="L68" s="201"/>
      <c r="M68" s="201"/>
      <c r="N68" s="201"/>
      <c r="O68" s="201"/>
      <c r="P68" s="201"/>
      <c r="Q68" s="202"/>
      <c r="R68" s="202"/>
      <c r="S68" s="202"/>
      <c r="T68" s="202"/>
      <c r="U68" s="202"/>
      <c r="V68" s="202"/>
      <c r="W68" s="202"/>
      <c r="X68" s="202"/>
      <c r="Y68" s="202"/>
      <c r="Z68" s="202"/>
      <c r="AA68" s="202"/>
      <c r="AB68" s="202"/>
      <c r="AC68" s="202"/>
      <c r="AD68" s="202"/>
      <c r="AE68" s="202"/>
      <c r="AF68" s="202"/>
      <c r="AG68" s="233"/>
      <c r="AH68" s="202"/>
      <c r="AI68" s="77"/>
    </row>
    <row r="69" spans="1:35" x14ac:dyDescent="0.35">
      <c r="A69" s="51"/>
      <c r="B69" s="139"/>
      <c r="C69" s="203"/>
      <c r="D69" s="199"/>
      <c r="E69" s="199"/>
      <c r="F69" s="199"/>
      <c r="G69" s="199"/>
      <c r="H69" s="200"/>
      <c r="I69" s="200"/>
      <c r="J69" s="200"/>
      <c r="K69" s="201"/>
      <c r="L69" s="201"/>
      <c r="M69" s="201"/>
      <c r="N69" s="201"/>
      <c r="O69" s="201"/>
      <c r="P69" s="201"/>
      <c r="Q69" s="202"/>
      <c r="R69" s="202"/>
      <c r="S69" s="202"/>
      <c r="T69" s="202"/>
      <c r="U69" s="202"/>
      <c r="V69" s="202"/>
      <c r="W69" s="202"/>
      <c r="X69" s="202"/>
      <c r="Y69" s="202"/>
      <c r="Z69" s="202"/>
      <c r="AA69" s="202"/>
      <c r="AB69" s="202"/>
      <c r="AC69" s="202"/>
      <c r="AD69" s="202"/>
      <c r="AE69" s="202"/>
      <c r="AF69" s="202"/>
      <c r="AG69" s="233"/>
      <c r="AH69" s="202"/>
      <c r="AI69" s="77"/>
    </row>
    <row r="70" spans="1:35" x14ac:dyDescent="0.35">
      <c r="A70" s="51"/>
      <c r="B70" s="139"/>
      <c r="C70" s="203"/>
      <c r="D70" s="199"/>
      <c r="E70" s="199"/>
      <c r="F70" s="199"/>
      <c r="G70" s="199"/>
      <c r="H70" s="200"/>
      <c r="I70" s="200"/>
      <c r="J70" s="200"/>
      <c r="K70" s="201"/>
      <c r="L70" s="201"/>
      <c r="M70" s="201"/>
      <c r="N70" s="201"/>
      <c r="O70" s="201"/>
      <c r="P70" s="201"/>
      <c r="Q70" s="202"/>
      <c r="R70" s="202"/>
      <c r="S70" s="202"/>
      <c r="T70" s="202"/>
      <c r="U70" s="202"/>
      <c r="V70" s="202"/>
      <c r="W70" s="202"/>
      <c r="X70" s="202"/>
      <c r="Y70" s="202"/>
      <c r="Z70" s="202"/>
      <c r="AA70" s="202"/>
      <c r="AB70" s="202"/>
      <c r="AC70" s="202"/>
      <c r="AD70" s="202"/>
      <c r="AE70" s="202"/>
      <c r="AF70" s="202"/>
      <c r="AG70" s="233"/>
      <c r="AH70" s="202"/>
      <c r="AI70" s="77"/>
    </row>
    <row r="71" spans="1:35" x14ac:dyDescent="0.35">
      <c r="A71" s="51"/>
      <c r="B71" s="139"/>
      <c r="C71" s="203"/>
      <c r="D71" s="199"/>
      <c r="E71" s="199"/>
      <c r="F71" s="199"/>
      <c r="G71" s="199"/>
      <c r="H71" s="200"/>
      <c r="I71" s="200"/>
      <c r="J71" s="200"/>
      <c r="K71" s="201"/>
      <c r="L71" s="201"/>
      <c r="M71" s="201"/>
      <c r="N71" s="201"/>
      <c r="O71" s="201"/>
      <c r="P71" s="201"/>
      <c r="Q71" s="202"/>
      <c r="R71" s="202"/>
      <c r="S71" s="202"/>
      <c r="T71" s="202"/>
      <c r="U71" s="202"/>
      <c r="V71" s="202"/>
      <c r="W71" s="202"/>
      <c r="X71" s="202"/>
      <c r="Y71" s="202"/>
      <c r="Z71" s="202"/>
      <c r="AA71" s="202"/>
      <c r="AB71" s="202"/>
      <c r="AC71" s="202"/>
      <c r="AD71" s="202"/>
      <c r="AE71" s="202"/>
      <c r="AF71" s="202"/>
      <c r="AG71" s="233"/>
      <c r="AH71" s="202"/>
      <c r="AI71" s="77"/>
    </row>
    <row r="72" spans="1:35" x14ac:dyDescent="0.35">
      <c r="A72" s="51"/>
      <c r="B72" s="139"/>
      <c r="C72" s="203"/>
      <c r="D72" s="199"/>
      <c r="E72" s="199"/>
      <c r="F72" s="199"/>
      <c r="G72" s="199"/>
      <c r="H72" s="200"/>
      <c r="I72" s="200"/>
      <c r="J72" s="200"/>
      <c r="K72" s="201"/>
      <c r="L72" s="201"/>
      <c r="M72" s="201"/>
      <c r="N72" s="201"/>
      <c r="O72" s="201"/>
      <c r="P72" s="201"/>
      <c r="Q72" s="202"/>
      <c r="R72" s="202"/>
      <c r="S72" s="202"/>
      <c r="T72" s="202"/>
      <c r="U72" s="202"/>
      <c r="V72" s="202"/>
      <c r="W72" s="202"/>
      <c r="X72" s="202"/>
      <c r="Y72" s="202"/>
      <c r="Z72" s="202"/>
      <c r="AA72" s="202"/>
      <c r="AB72" s="202"/>
      <c r="AC72" s="202"/>
      <c r="AD72" s="202"/>
      <c r="AE72" s="202"/>
      <c r="AF72" s="202"/>
      <c r="AG72" s="233"/>
      <c r="AH72" s="202"/>
      <c r="AI72" s="77"/>
    </row>
    <row r="73" spans="1:35" x14ac:dyDescent="0.35">
      <c r="A73" s="51"/>
      <c r="B73" s="139"/>
      <c r="C73" s="203"/>
      <c r="D73" s="199"/>
      <c r="E73" s="199"/>
      <c r="F73" s="199"/>
      <c r="G73" s="199"/>
      <c r="H73" s="200"/>
      <c r="I73" s="200"/>
      <c r="J73" s="200"/>
      <c r="K73" s="201"/>
      <c r="L73" s="201"/>
      <c r="M73" s="201"/>
      <c r="N73" s="201"/>
      <c r="O73" s="201"/>
      <c r="P73" s="201"/>
      <c r="Q73" s="202"/>
      <c r="R73" s="202"/>
      <c r="S73" s="202"/>
      <c r="T73" s="202"/>
      <c r="U73" s="202"/>
      <c r="V73" s="202"/>
      <c r="W73" s="202"/>
      <c r="X73" s="202"/>
      <c r="Y73" s="202"/>
      <c r="Z73" s="202"/>
      <c r="AA73" s="202"/>
      <c r="AB73" s="202"/>
      <c r="AC73" s="202"/>
      <c r="AD73" s="202"/>
      <c r="AE73" s="202"/>
      <c r="AF73" s="202"/>
      <c r="AG73" s="233"/>
      <c r="AH73" s="202"/>
      <c r="AI73" s="77"/>
    </row>
    <row r="74" spans="1:35" x14ac:dyDescent="0.35">
      <c r="A74" s="51"/>
      <c r="B74" s="139"/>
      <c r="C74" s="203"/>
      <c r="D74" s="199"/>
      <c r="E74" s="199"/>
      <c r="F74" s="199"/>
      <c r="G74" s="199"/>
      <c r="H74" s="200"/>
      <c r="I74" s="200"/>
      <c r="J74" s="200"/>
      <c r="K74" s="201"/>
      <c r="L74" s="201"/>
      <c r="M74" s="201"/>
      <c r="N74" s="201"/>
      <c r="O74" s="201"/>
      <c r="P74" s="201"/>
      <c r="Q74" s="202"/>
      <c r="R74" s="202"/>
      <c r="S74" s="202"/>
      <c r="T74" s="202"/>
      <c r="U74" s="202"/>
      <c r="V74" s="202"/>
      <c r="W74" s="202"/>
      <c r="X74" s="202"/>
      <c r="Y74" s="202"/>
      <c r="Z74" s="202"/>
      <c r="AA74" s="202"/>
      <c r="AB74" s="202"/>
      <c r="AC74" s="202"/>
      <c r="AD74" s="202"/>
      <c r="AE74" s="202"/>
      <c r="AF74" s="202"/>
      <c r="AG74" s="233"/>
      <c r="AH74" s="202"/>
      <c r="AI74" s="77"/>
    </row>
    <row r="75" spans="1:35" x14ac:dyDescent="0.35">
      <c r="A75" s="51"/>
      <c r="B75" s="139"/>
      <c r="C75" s="203"/>
      <c r="D75" s="199"/>
      <c r="E75" s="199"/>
      <c r="F75" s="199"/>
      <c r="G75" s="199"/>
      <c r="H75" s="200"/>
      <c r="I75" s="200"/>
      <c r="J75" s="200"/>
      <c r="K75" s="201"/>
      <c r="L75" s="201"/>
      <c r="M75" s="201"/>
      <c r="N75" s="201"/>
      <c r="O75" s="201"/>
      <c r="P75" s="201"/>
      <c r="Q75" s="202"/>
      <c r="R75" s="202"/>
      <c r="S75" s="202"/>
      <c r="T75" s="202"/>
      <c r="U75" s="202"/>
      <c r="V75" s="202"/>
      <c r="W75" s="202"/>
      <c r="X75" s="202"/>
      <c r="Y75" s="202"/>
      <c r="Z75" s="202"/>
      <c r="AA75" s="202"/>
      <c r="AB75" s="202"/>
      <c r="AC75" s="202"/>
      <c r="AD75" s="202"/>
      <c r="AE75" s="202"/>
      <c r="AF75" s="202"/>
      <c r="AG75" s="233"/>
      <c r="AH75" s="202"/>
      <c r="AI75" s="77"/>
    </row>
    <row r="76" spans="1:35" x14ac:dyDescent="0.35">
      <c r="A76" s="51"/>
      <c r="B76" s="139"/>
      <c r="C76" s="203"/>
      <c r="D76" s="199"/>
      <c r="E76" s="199"/>
      <c r="F76" s="199"/>
      <c r="G76" s="199"/>
      <c r="H76" s="200"/>
      <c r="I76" s="200"/>
      <c r="J76" s="200"/>
      <c r="K76" s="201"/>
      <c r="L76" s="201"/>
      <c r="M76" s="201"/>
      <c r="N76" s="201"/>
      <c r="O76" s="201"/>
      <c r="P76" s="201"/>
      <c r="Q76" s="202"/>
      <c r="R76" s="202"/>
      <c r="S76" s="202"/>
      <c r="T76" s="202"/>
      <c r="U76" s="202"/>
      <c r="V76" s="202"/>
      <c r="W76" s="202"/>
      <c r="X76" s="202"/>
      <c r="Y76" s="202"/>
      <c r="Z76" s="202"/>
      <c r="AA76" s="202"/>
      <c r="AB76" s="202"/>
      <c r="AC76" s="202"/>
      <c r="AD76" s="202"/>
      <c r="AE76" s="202"/>
      <c r="AF76" s="202"/>
      <c r="AG76" s="233"/>
      <c r="AH76" s="202"/>
      <c r="AI76" s="77"/>
    </row>
    <row r="77" spans="1:35" x14ac:dyDescent="0.35">
      <c r="A77" s="51"/>
      <c r="B77" s="139"/>
      <c r="C77" s="203"/>
      <c r="D77" s="199"/>
      <c r="E77" s="199"/>
      <c r="F77" s="199"/>
      <c r="G77" s="199"/>
      <c r="H77" s="200"/>
      <c r="I77" s="200"/>
      <c r="J77" s="200"/>
      <c r="K77" s="201"/>
      <c r="L77" s="201"/>
      <c r="M77" s="201"/>
      <c r="N77" s="201"/>
      <c r="O77" s="201"/>
      <c r="P77" s="201"/>
      <c r="Q77" s="202"/>
      <c r="R77" s="202"/>
      <c r="S77" s="202"/>
      <c r="T77" s="202"/>
      <c r="U77" s="202"/>
      <c r="V77" s="202"/>
      <c r="W77" s="202"/>
      <c r="X77" s="202"/>
      <c r="Y77" s="202"/>
      <c r="Z77" s="202"/>
      <c r="AA77" s="202"/>
      <c r="AB77" s="202"/>
      <c r="AC77" s="202"/>
      <c r="AD77" s="202"/>
      <c r="AE77" s="202"/>
      <c r="AF77" s="202"/>
      <c r="AG77" s="233"/>
      <c r="AH77" s="202"/>
      <c r="AI77" s="77"/>
    </row>
    <row r="78" spans="1:35" x14ac:dyDescent="0.35">
      <c r="A78" s="51"/>
      <c r="B78" s="139"/>
      <c r="C78" s="203"/>
      <c r="D78" s="199"/>
      <c r="E78" s="199"/>
      <c r="F78" s="199"/>
      <c r="G78" s="199"/>
      <c r="H78" s="200"/>
      <c r="I78" s="200"/>
      <c r="J78" s="200"/>
      <c r="K78" s="201"/>
      <c r="L78" s="201"/>
      <c r="M78" s="201"/>
      <c r="N78" s="201"/>
      <c r="O78" s="201"/>
      <c r="P78" s="201"/>
      <c r="Q78" s="202"/>
      <c r="R78" s="202"/>
      <c r="S78" s="202"/>
      <c r="T78" s="202"/>
      <c r="U78" s="202"/>
      <c r="V78" s="202"/>
      <c r="W78" s="202"/>
      <c r="X78" s="202"/>
      <c r="Y78" s="202"/>
      <c r="Z78" s="202"/>
      <c r="AA78" s="202"/>
      <c r="AB78" s="202"/>
      <c r="AC78" s="202"/>
      <c r="AD78" s="202"/>
      <c r="AE78" s="202"/>
      <c r="AF78" s="202"/>
      <c r="AG78" s="233"/>
      <c r="AH78" s="202"/>
      <c r="AI78" s="77"/>
    </row>
    <row r="79" spans="1:35" x14ac:dyDescent="0.35">
      <c r="A79" s="51"/>
      <c r="B79" s="139"/>
      <c r="C79" s="203"/>
      <c r="D79" s="199"/>
      <c r="E79" s="199"/>
      <c r="F79" s="199"/>
      <c r="G79" s="199"/>
      <c r="H79" s="200"/>
      <c r="I79" s="200"/>
      <c r="J79" s="200"/>
      <c r="K79" s="201"/>
      <c r="L79" s="201"/>
      <c r="M79" s="201"/>
      <c r="N79" s="201"/>
      <c r="O79" s="201"/>
      <c r="P79" s="201"/>
      <c r="Q79" s="202"/>
      <c r="R79" s="202"/>
      <c r="S79" s="202"/>
      <c r="T79" s="202"/>
      <c r="U79" s="202"/>
      <c r="V79" s="202"/>
      <c r="W79" s="202"/>
      <c r="X79" s="202"/>
      <c r="Y79" s="202"/>
      <c r="Z79" s="202"/>
      <c r="AA79" s="202"/>
      <c r="AB79" s="202"/>
      <c r="AC79" s="202"/>
      <c r="AD79" s="202"/>
      <c r="AE79" s="202"/>
      <c r="AF79" s="202"/>
      <c r="AG79" s="233"/>
      <c r="AH79" s="202"/>
      <c r="AI79" s="77"/>
    </row>
    <row r="80" spans="1:35" x14ac:dyDescent="0.35">
      <c r="A80" s="51"/>
      <c r="B80" s="139"/>
      <c r="C80" s="203"/>
      <c r="D80" s="199"/>
      <c r="E80" s="199"/>
      <c r="F80" s="199"/>
      <c r="G80" s="199"/>
      <c r="H80" s="200"/>
      <c r="I80" s="200"/>
      <c r="J80" s="200"/>
      <c r="K80" s="201"/>
      <c r="L80" s="201"/>
      <c r="M80" s="201"/>
      <c r="N80" s="201"/>
      <c r="O80" s="201"/>
      <c r="P80" s="201"/>
      <c r="Q80" s="202"/>
      <c r="R80" s="202"/>
      <c r="S80" s="202"/>
      <c r="T80" s="202"/>
      <c r="U80" s="202"/>
      <c r="V80" s="202"/>
      <c r="W80" s="202"/>
      <c r="X80" s="202"/>
      <c r="Y80" s="202"/>
      <c r="Z80" s="202"/>
      <c r="AA80" s="202"/>
      <c r="AB80" s="202"/>
      <c r="AC80" s="202"/>
      <c r="AD80" s="202"/>
      <c r="AE80" s="202"/>
      <c r="AF80" s="202"/>
      <c r="AG80" s="233"/>
      <c r="AH80" s="202"/>
      <c r="AI80" s="77"/>
    </row>
    <row r="81" spans="1:35" x14ac:dyDescent="0.35">
      <c r="A81" s="51"/>
      <c r="B81" s="139"/>
      <c r="C81" s="203"/>
      <c r="D81" s="199"/>
      <c r="E81" s="199"/>
      <c r="F81" s="199"/>
      <c r="G81" s="199"/>
      <c r="H81" s="200"/>
      <c r="I81" s="200"/>
      <c r="J81" s="200"/>
      <c r="K81" s="201"/>
      <c r="L81" s="201"/>
      <c r="M81" s="201"/>
      <c r="N81" s="201"/>
      <c r="O81" s="201"/>
      <c r="P81" s="201"/>
      <c r="Q81" s="202"/>
      <c r="R81" s="202"/>
      <c r="S81" s="202"/>
      <c r="T81" s="202"/>
      <c r="U81" s="202"/>
      <c r="V81" s="202"/>
      <c r="W81" s="202"/>
      <c r="X81" s="202"/>
      <c r="Y81" s="202"/>
      <c r="Z81" s="202"/>
      <c r="AA81" s="202"/>
      <c r="AB81" s="202"/>
      <c r="AC81" s="202"/>
      <c r="AD81" s="202"/>
      <c r="AE81" s="202"/>
      <c r="AF81" s="202"/>
      <c r="AG81" s="233"/>
      <c r="AH81" s="202"/>
      <c r="AI81" s="77"/>
    </row>
    <row r="82" spans="1:35" x14ac:dyDescent="0.35">
      <c r="A82" s="51"/>
      <c r="B82" s="139"/>
      <c r="C82" s="203"/>
      <c r="D82" s="199"/>
      <c r="E82" s="199"/>
      <c r="F82" s="199"/>
      <c r="G82" s="199"/>
      <c r="H82" s="200"/>
      <c r="I82" s="200"/>
      <c r="J82" s="200"/>
      <c r="K82" s="201"/>
      <c r="L82" s="201"/>
      <c r="M82" s="201"/>
      <c r="N82" s="201"/>
      <c r="O82" s="201"/>
      <c r="P82" s="201"/>
      <c r="Q82" s="202"/>
      <c r="R82" s="202"/>
      <c r="S82" s="202"/>
      <c r="T82" s="202"/>
      <c r="U82" s="202"/>
      <c r="V82" s="202"/>
      <c r="W82" s="202"/>
      <c r="X82" s="202"/>
      <c r="Y82" s="202"/>
      <c r="Z82" s="202"/>
      <c r="AA82" s="202"/>
      <c r="AB82" s="202"/>
      <c r="AC82" s="202"/>
      <c r="AD82" s="202"/>
      <c r="AE82" s="202"/>
      <c r="AF82" s="202"/>
      <c r="AG82" s="233"/>
      <c r="AH82" s="202"/>
      <c r="AI82" s="77"/>
    </row>
    <row r="83" spans="1:35" x14ac:dyDescent="0.35">
      <c r="A83" s="51"/>
      <c r="B83" s="139"/>
      <c r="C83" s="203"/>
      <c r="D83" s="199"/>
      <c r="E83" s="199"/>
      <c r="F83" s="199"/>
      <c r="G83" s="199"/>
      <c r="H83" s="200"/>
      <c r="I83" s="200"/>
      <c r="J83" s="200"/>
      <c r="K83" s="201"/>
      <c r="L83" s="201"/>
      <c r="M83" s="201"/>
      <c r="N83" s="201"/>
      <c r="O83" s="201"/>
      <c r="P83" s="201"/>
      <c r="Q83" s="202"/>
      <c r="R83" s="202"/>
      <c r="S83" s="202"/>
      <c r="T83" s="202"/>
      <c r="U83" s="202"/>
      <c r="V83" s="202"/>
      <c r="W83" s="202"/>
      <c r="X83" s="202"/>
      <c r="Y83" s="202"/>
      <c r="Z83" s="202"/>
      <c r="AA83" s="202"/>
      <c r="AB83" s="202"/>
      <c r="AC83" s="202"/>
      <c r="AD83" s="202"/>
      <c r="AE83" s="202"/>
      <c r="AF83" s="202"/>
      <c r="AG83" s="233"/>
      <c r="AH83" s="202"/>
      <c r="AI83" s="77"/>
    </row>
    <row r="84" spans="1:35" x14ac:dyDescent="0.35">
      <c r="A84" s="51"/>
      <c r="B84" s="139"/>
      <c r="C84" s="203"/>
      <c r="D84" s="199"/>
      <c r="E84" s="199"/>
      <c r="F84" s="199"/>
      <c r="G84" s="199"/>
      <c r="H84" s="200"/>
      <c r="I84" s="200"/>
      <c r="J84" s="200"/>
      <c r="K84" s="201"/>
      <c r="L84" s="201"/>
      <c r="M84" s="201"/>
      <c r="N84" s="201"/>
      <c r="O84" s="201"/>
      <c r="P84" s="201"/>
      <c r="Q84" s="202"/>
      <c r="R84" s="202"/>
      <c r="S84" s="202"/>
      <c r="T84" s="202"/>
      <c r="U84" s="202"/>
      <c r="V84" s="202"/>
      <c r="W84" s="202"/>
      <c r="X84" s="202"/>
      <c r="Y84" s="202"/>
      <c r="Z84" s="202"/>
      <c r="AA84" s="202"/>
      <c r="AB84" s="202"/>
      <c r="AC84" s="202"/>
      <c r="AD84" s="202"/>
      <c r="AE84" s="202"/>
      <c r="AF84" s="202"/>
      <c r="AG84" s="233"/>
      <c r="AH84" s="202"/>
      <c r="AI84" s="77"/>
    </row>
    <row r="85" spans="1:35" x14ac:dyDescent="0.35">
      <c r="A85" s="51"/>
      <c r="B85" s="139"/>
      <c r="C85" s="203"/>
      <c r="D85" s="199"/>
      <c r="E85" s="199"/>
      <c r="F85" s="199"/>
      <c r="G85" s="199"/>
      <c r="H85" s="200"/>
      <c r="I85" s="200"/>
      <c r="J85" s="200"/>
      <c r="K85" s="201"/>
      <c r="L85" s="201"/>
      <c r="M85" s="201"/>
      <c r="N85" s="201"/>
      <c r="O85" s="201"/>
      <c r="P85" s="201"/>
      <c r="Q85" s="202"/>
      <c r="R85" s="202"/>
      <c r="S85" s="202"/>
      <c r="T85" s="202"/>
      <c r="U85" s="202"/>
      <c r="V85" s="202"/>
      <c r="W85" s="202"/>
      <c r="X85" s="202"/>
      <c r="Y85" s="202"/>
      <c r="Z85" s="202"/>
      <c r="AA85" s="202"/>
      <c r="AB85" s="202"/>
      <c r="AC85" s="202"/>
      <c r="AD85" s="202"/>
      <c r="AE85" s="202"/>
      <c r="AF85" s="202"/>
      <c r="AG85" s="233"/>
      <c r="AH85" s="202"/>
      <c r="AI85" s="77"/>
    </row>
    <row r="86" spans="1:35" x14ac:dyDescent="0.35">
      <c r="A86" s="51"/>
      <c r="B86" s="139"/>
      <c r="C86" s="203"/>
      <c r="D86" s="199"/>
      <c r="E86" s="199"/>
      <c r="F86" s="199"/>
      <c r="G86" s="199"/>
      <c r="H86" s="200"/>
      <c r="I86" s="200"/>
      <c r="J86" s="200"/>
      <c r="K86" s="201"/>
      <c r="L86" s="201"/>
      <c r="M86" s="201"/>
      <c r="N86" s="201"/>
      <c r="O86" s="201"/>
      <c r="P86" s="201"/>
      <c r="Q86" s="202"/>
      <c r="R86" s="202"/>
      <c r="S86" s="202"/>
      <c r="T86" s="202"/>
      <c r="U86" s="202"/>
      <c r="V86" s="202"/>
      <c r="W86" s="202"/>
      <c r="X86" s="202"/>
      <c r="Y86" s="202"/>
      <c r="Z86" s="202"/>
      <c r="AA86" s="202"/>
      <c r="AB86" s="202"/>
      <c r="AC86" s="202"/>
      <c r="AD86" s="202"/>
      <c r="AE86" s="202"/>
      <c r="AF86" s="202"/>
      <c r="AG86" s="233"/>
      <c r="AH86" s="202"/>
      <c r="AI86" s="77"/>
    </row>
    <row r="87" spans="1:35" x14ac:dyDescent="0.35">
      <c r="A87" s="51"/>
      <c r="B87" s="139"/>
      <c r="C87" s="203"/>
      <c r="D87" s="199"/>
      <c r="E87" s="199"/>
      <c r="F87" s="199"/>
      <c r="G87" s="199"/>
      <c r="H87" s="200"/>
      <c r="I87" s="200"/>
      <c r="J87" s="200"/>
      <c r="K87" s="201"/>
      <c r="L87" s="201"/>
      <c r="M87" s="201"/>
      <c r="N87" s="201"/>
      <c r="O87" s="201"/>
      <c r="P87" s="201"/>
      <c r="Q87" s="202"/>
      <c r="R87" s="202"/>
      <c r="S87" s="202"/>
      <c r="T87" s="202"/>
      <c r="U87" s="202"/>
      <c r="V87" s="202"/>
      <c r="W87" s="202"/>
      <c r="X87" s="202"/>
      <c r="Y87" s="202"/>
      <c r="Z87" s="202"/>
      <c r="AA87" s="202"/>
      <c r="AB87" s="202"/>
      <c r="AC87" s="202"/>
      <c r="AD87" s="202"/>
      <c r="AE87" s="202"/>
      <c r="AF87" s="202"/>
      <c r="AG87" s="233"/>
      <c r="AH87" s="202"/>
      <c r="AI87" s="77"/>
    </row>
    <row r="88" spans="1:35" x14ac:dyDescent="0.35">
      <c r="A88" s="51"/>
      <c r="B88" s="139"/>
      <c r="C88" s="203"/>
      <c r="D88" s="199"/>
      <c r="E88" s="199"/>
      <c r="F88" s="199"/>
      <c r="G88" s="199"/>
      <c r="H88" s="200"/>
      <c r="I88" s="200"/>
      <c r="J88" s="200"/>
      <c r="K88" s="201"/>
      <c r="L88" s="201"/>
      <c r="M88" s="201"/>
      <c r="N88" s="201"/>
      <c r="O88" s="201"/>
      <c r="P88" s="201"/>
      <c r="Q88" s="202"/>
      <c r="R88" s="202"/>
      <c r="S88" s="202"/>
      <c r="T88" s="202"/>
      <c r="U88" s="202"/>
      <c r="V88" s="202"/>
      <c r="W88" s="202"/>
      <c r="X88" s="202"/>
      <c r="Y88" s="202"/>
      <c r="Z88" s="202"/>
      <c r="AA88" s="202"/>
      <c r="AB88" s="202"/>
      <c r="AC88" s="202"/>
      <c r="AD88" s="202"/>
      <c r="AE88" s="202"/>
      <c r="AF88" s="202"/>
      <c r="AG88" s="233"/>
      <c r="AH88" s="202"/>
      <c r="AI88" s="77"/>
    </row>
    <row r="89" spans="1:35" x14ac:dyDescent="0.35">
      <c r="A89" s="51"/>
      <c r="B89" s="139"/>
      <c r="C89" s="203"/>
      <c r="D89" s="199"/>
      <c r="E89" s="199"/>
      <c r="F89" s="199"/>
      <c r="G89" s="199"/>
      <c r="H89" s="200"/>
      <c r="I89" s="200"/>
      <c r="J89" s="200"/>
      <c r="K89" s="201"/>
      <c r="L89" s="201"/>
      <c r="M89" s="201"/>
      <c r="N89" s="201"/>
      <c r="O89" s="201"/>
      <c r="P89" s="201"/>
      <c r="Q89" s="202"/>
      <c r="R89" s="202"/>
      <c r="S89" s="202"/>
      <c r="T89" s="202"/>
      <c r="U89" s="202"/>
      <c r="V89" s="202"/>
      <c r="W89" s="202"/>
      <c r="X89" s="202"/>
      <c r="Y89" s="202"/>
      <c r="Z89" s="202"/>
      <c r="AA89" s="202"/>
      <c r="AB89" s="202"/>
      <c r="AC89" s="202"/>
      <c r="AD89" s="202"/>
      <c r="AE89" s="202"/>
      <c r="AF89" s="202"/>
      <c r="AG89" s="233"/>
      <c r="AH89" s="202"/>
      <c r="AI89" s="77"/>
    </row>
    <row r="90" spans="1:35" x14ac:dyDescent="0.35">
      <c r="A90" s="51"/>
      <c r="B90" s="139"/>
      <c r="C90" s="203"/>
      <c r="D90" s="199"/>
      <c r="E90" s="199"/>
      <c r="F90" s="199"/>
      <c r="G90" s="199"/>
      <c r="H90" s="200"/>
      <c r="I90" s="200"/>
      <c r="J90" s="200"/>
      <c r="K90" s="201"/>
      <c r="L90" s="201"/>
      <c r="M90" s="201"/>
      <c r="N90" s="201"/>
      <c r="O90" s="201"/>
      <c r="P90" s="201"/>
      <c r="Q90" s="202"/>
      <c r="R90" s="202"/>
      <c r="S90" s="202"/>
      <c r="T90" s="202"/>
      <c r="U90" s="202"/>
      <c r="V90" s="202"/>
      <c r="W90" s="202"/>
      <c r="X90" s="202"/>
      <c r="Y90" s="202"/>
      <c r="Z90" s="202"/>
      <c r="AA90" s="202"/>
      <c r="AB90" s="202"/>
      <c r="AC90" s="202"/>
      <c r="AD90" s="202"/>
      <c r="AE90" s="202"/>
      <c r="AF90" s="202"/>
      <c r="AG90" s="233"/>
      <c r="AH90" s="202"/>
      <c r="AI90" s="77"/>
    </row>
    <row r="91" spans="1:35" x14ac:dyDescent="0.35">
      <c r="A91" s="51"/>
      <c r="B91" s="139"/>
      <c r="C91" s="203"/>
      <c r="D91" s="199"/>
      <c r="E91" s="199"/>
      <c r="F91" s="199"/>
      <c r="G91" s="199"/>
      <c r="H91" s="200"/>
      <c r="I91" s="200"/>
      <c r="J91" s="200"/>
      <c r="K91" s="201"/>
      <c r="L91" s="201"/>
      <c r="M91" s="201"/>
      <c r="N91" s="201"/>
      <c r="O91" s="201"/>
      <c r="P91" s="201"/>
      <c r="Q91" s="202"/>
      <c r="R91" s="202"/>
      <c r="S91" s="202"/>
      <c r="T91" s="202"/>
      <c r="U91" s="202"/>
      <c r="V91" s="202"/>
      <c r="W91" s="202"/>
      <c r="X91" s="202"/>
      <c r="Y91" s="202"/>
      <c r="Z91" s="202"/>
      <c r="AA91" s="202"/>
      <c r="AB91" s="202"/>
      <c r="AC91" s="202"/>
      <c r="AD91" s="202"/>
      <c r="AE91" s="202"/>
      <c r="AF91" s="202"/>
      <c r="AG91" s="233"/>
      <c r="AH91" s="202"/>
      <c r="AI91" s="77"/>
    </row>
    <row r="92" spans="1:35" x14ac:dyDescent="0.35">
      <c r="A92" s="51"/>
      <c r="B92" s="139"/>
      <c r="C92" s="203"/>
      <c r="D92" s="199"/>
      <c r="E92" s="199"/>
      <c r="F92" s="199"/>
      <c r="G92" s="199"/>
      <c r="H92" s="200"/>
      <c r="I92" s="200"/>
      <c r="J92" s="200"/>
      <c r="K92" s="201"/>
      <c r="L92" s="201"/>
      <c r="M92" s="201"/>
      <c r="N92" s="201"/>
      <c r="O92" s="201"/>
      <c r="P92" s="201"/>
      <c r="Q92" s="202"/>
      <c r="R92" s="202"/>
      <c r="S92" s="202"/>
      <c r="T92" s="202"/>
      <c r="U92" s="202"/>
      <c r="V92" s="202"/>
      <c r="W92" s="202"/>
      <c r="X92" s="202"/>
      <c r="Y92" s="202"/>
      <c r="Z92" s="202"/>
      <c r="AA92" s="202"/>
      <c r="AB92" s="202"/>
      <c r="AC92" s="202"/>
      <c r="AD92" s="202"/>
      <c r="AE92" s="202"/>
      <c r="AF92" s="202"/>
      <c r="AG92" s="233"/>
      <c r="AH92" s="202"/>
      <c r="AI92" s="77"/>
    </row>
    <row r="93" spans="1:35" x14ac:dyDescent="0.35">
      <c r="A93" s="51"/>
      <c r="B93" s="139"/>
      <c r="C93" s="203"/>
      <c r="D93" s="199"/>
      <c r="E93" s="199"/>
      <c r="F93" s="199"/>
      <c r="G93" s="199"/>
      <c r="H93" s="200"/>
      <c r="I93" s="200"/>
      <c r="J93" s="200"/>
      <c r="K93" s="201"/>
      <c r="L93" s="201"/>
      <c r="M93" s="201"/>
      <c r="N93" s="201"/>
      <c r="O93" s="201"/>
      <c r="P93" s="201"/>
      <c r="Q93" s="202"/>
      <c r="R93" s="202"/>
      <c r="S93" s="202"/>
      <c r="T93" s="202"/>
      <c r="U93" s="202"/>
      <c r="V93" s="202"/>
      <c r="W93" s="202"/>
      <c r="X93" s="202"/>
      <c r="Y93" s="202"/>
      <c r="Z93" s="202"/>
      <c r="AA93" s="202"/>
      <c r="AB93" s="202"/>
      <c r="AC93" s="202"/>
      <c r="AD93" s="202"/>
      <c r="AE93" s="202"/>
      <c r="AF93" s="202"/>
      <c r="AG93" s="233"/>
      <c r="AH93" s="202"/>
      <c r="AI93" s="77"/>
    </row>
    <row r="94" spans="1:35" x14ac:dyDescent="0.35">
      <c r="A94" s="51"/>
      <c r="B94" s="139"/>
      <c r="C94" s="203"/>
      <c r="D94" s="199"/>
      <c r="E94" s="199"/>
      <c r="F94" s="199"/>
      <c r="G94" s="199"/>
      <c r="H94" s="200"/>
      <c r="I94" s="200"/>
      <c r="J94" s="200"/>
      <c r="K94" s="201"/>
      <c r="L94" s="201"/>
      <c r="M94" s="201"/>
      <c r="N94" s="201"/>
      <c r="O94" s="201"/>
      <c r="P94" s="201"/>
      <c r="Q94" s="202"/>
      <c r="R94" s="202"/>
      <c r="S94" s="202"/>
      <c r="T94" s="202"/>
      <c r="U94" s="202"/>
      <c r="V94" s="202"/>
      <c r="W94" s="202"/>
      <c r="X94" s="202"/>
      <c r="Y94" s="202"/>
      <c r="Z94" s="202"/>
      <c r="AA94" s="202"/>
      <c r="AB94" s="202"/>
      <c r="AC94" s="202"/>
      <c r="AD94" s="202"/>
      <c r="AE94" s="202"/>
      <c r="AF94" s="202"/>
      <c r="AG94" s="233"/>
      <c r="AH94" s="202"/>
      <c r="AI94" s="77"/>
    </row>
    <row r="95" spans="1:35" x14ac:dyDescent="0.35">
      <c r="A95" s="51"/>
      <c r="B95" s="139"/>
      <c r="C95" s="203"/>
      <c r="D95" s="199"/>
      <c r="E95" s="199"/>
      <c r="F95" s="199"/>
      <c r="G95" s="199"/>
      <c r="H95" s="200"/>
      <c r="I95" s="200"/>
      <c r="J95" s="200"/>
      <c r="K95" s="201"/>
      <c r="L95" s="201"/>
      <c r="M95" s="201"/>
      <c r="N95" s="201"/>
      <c r="O95" s="201"/>
      <c r="P95" s="201"/>
      <c r="Q95" s="202"/>
      <c r="R95" s="202"/>
      <c r="S95" s="202"/>
      <c r="T95" s="202"/>
      <c r="U95" s="202"/>
      <c r="V95" s="202"/>
      <c r="W95" s="202"/>
      <c r="X95" s="202"/>
      <c r="Y95" s="202"/>
      <c r="Z95" s="202"/>
      <c r="AA95" s="202"/>
      <c r="AB95" s="202"/>
      <c r="AC95" s="202"/>
      <c r="AD95" s="202"/>
      <c r="AE95" s="202"/>
      <c r="AF95" s="202"/>
      <c r="AG95" s="233"/>
      <c r="AH95" s="202"/>
      <c r="AI95" s="77"/>
    </row>
    <row r="96" spans="1:35" x14ac:dyDescent="0.35">
      <c r="A96" s="51"/>
      <c r="B96" s="139"/>
      <c r="C96" s="203"/>
      <c r="D96" s="199"/>
      <c r="E96" s="199"/>
      <c r="F96" s="199"/>
      <c r="G96" s="199"/>
      <c r="H96" s="200"/>
      <c r="I96" s="200"/>
      <c r="J96" s="200"/>
      <c r="K96" s="201"/>
      <c r="L96" s="201"/>
      <c r="M96" s="201"/>
      <c r="N96" s="201"/>
      <c r="O96" s="201"/>
      <c r="P96" s="201"/>
      <c r="Q96" s="202"/>
      <c r="R96" s="202"/>
      <c r="S96" s="202"/>
      <c r="T96" s="202"/>
      <c r="U96" s="202"/>
      <c r="V96" s="202"/>
      <c r="W96" s="202"/>
      <c r="X96" s="202"/>
      <c r="Y96" s="202"/>
      <c r="Z96" s="202"/>
      <c r="AA96" s="202"/>
      <c r="AB96" s="202"/>
      <c r="AC96" s="202"/>
      <c r="AD96" s="202"/>
      <c r="AE96" s="202"/>
      <c r="AF96" s="202"/>
      <c r="AG96" s="233"/>
      <c r="AH96" s="202"/>
      <c r="AI96" s="77"/>
    </row>
    <row r="97" spans="1:35" x14ac:dyDescent="0.35">
      <c r="A97" s="51"/>
      <c r="B97" s="139"/>
      <c r="C97" s="203"/>
      <c r="D97" s="199"/>
      <c r="E97" s="199"/>
      <c r="F97" s="199"/>
      <c r="G97" s="199"/>
      <c r="H97" s="200"/>
      <c r="I97" s="200"/>
      <c r="J97" s="200"/>
      <c r="K97" s="201"/>
      <c r="L97" s="201"/>
      <c r="M97" s="201"/>
      <c r="N97" s="201"/>
      <c r="O97" s="201"/>
      <c r="P97" s="201"/>
      <c r="Q97" s="202"/>
      <c r="R97" s="202"/>
      <c r="S97" s="202"/>
      <c r="T97" s="202"/>
      <c r="U97" s="202"/>
      <c r="V97" s="202"/>
      <c r="W97" s="202"/>
      <c r="X97" s="202"/>
      <c r="Y97" s="202"/>
      <c r="Z97" s="202"/>
      <c r="AA97" s="202"/>
      <c r="AB97" s="202"/>
      <c r="AC97" s="202"/>
      <c r="AD97" s="202"/>
      <c r="AE97" s="202"/>
      <c r="AF97" s="202"/>
      <c r="AG97" s="233"/>
      <c r="AH97" s="202"/>
      <c r="AI97" s="77"/>
    </row>
    <row r="98" spans="1:35" x14ac:dyDescent="0.35">
      <c r="A98" s="51"/>
      <c r="B98" s="139"/>
      <c r="C98" s="203"/>
      <c r="D98" s="199"/>
      <c r="E98" s="199"/>
      <c r="F98" s="199"/>
      <c r="G98" s="199"/>
      <c r="H98" s="200"/>
      <c r="I98" s="200"/>
      <c r="J98" s="200"/>
      <c r="K98" s="201"/>
      <c r="L98" s="201"/>
      <c r="M98" s="201"/>
      <c r="N98" s="201"/>
      <c r="O98" s="201"/>
      <c r="P98" s="201"/>
      <c r="Q98" s="202"/>
      <c r="R98" s="202"/>
      <c r="S98" s="202"/>
      <c r="T98" s="202"/>
      <c r="U98" s="202"/>
      <c r="V98" s="202"/>
      <c r="W98" s="202"/>
      <c r="X98" s="202"/>
      <c r="Y98" s="202"/>
      <c r="Z98" s="202"/>
      <c r="AA98" s="202"/>
      <c r="AB98" s="202"/>
      <c r="AC98" s="202"/>
      <c r="AD98" s="202"/>
      <c r="AE98" s="202"/>
      <c r="AF98" s="202"/>
      <c r="AG98" s="233"/>
      <c r="AH98" s="202"/>
      <c r="AI98" s="77"/>
    </row>
    <row r="99" spans="1:35" x14ac:dyDescent="0.35">
      <c r="A99" s="51"/>
      <c r="B99" s="139"/>
      <c r="C99" s="203"/>
      <c r="D99" s="199"/>
      <c r="E99" s="199"/>
      <c r="F99" s="199"/>
      <c r="G99" s="199"/>
      <c r="H99" s="200"/>
      <c r="I99" s="200"/>
      <c r="J99" s="200"/>
      <c r="K99" s="201"/>
      <c r="L99" s="201"/>
      <c r="M99" s="201"/>
      <c r="N99" s="201"/>
      <c r="O99" s="201"/>
      <c r="P99" s="201"/>
      <c r="Q99" s="202"/>
      <c r="R99" s="202"/>
      <c r="S99" s="202"/>
      <c r="T99" s="202"/>
      <c r="U99" s="202"/>
      <c r="V99" s="202"/>
      <c r="W99" s="202"/>
      <c r="X99" s="202"/>
      <c r="Y99" s="202"/>
      <c r="Z99" s="202"/>
      <c r="AA99" s="202"/>
      <c r="AB99" s="202"/>
      <c r="AC99" s="202"/>
      <c r="AD99" s="202"/>
      <c r="AE99" s="202"/>
      <c r="AF99" s="202"/>
      <c r="AG99" s="233"/>
      <c r="AH99" s="202"/>
      <c r="AI99" s="77"/>
    </row>
    <row r="100" spans="1:35" x14ac:dyDescent="0.35">
      <c r="A100" s="51"/>
      <c r="B100" s="139"/>
      <c r="C100" s="203"/>
      <c r="D100" s="199"/>
      <c r="E100" s="199"/>
      <c r="F100" s="199"/>
      <c r="G100" s="199"/>
      <c r="H100" s="200"/>
      <c r="I100" s="200"/>
      <c r="J100" s="200"/>
      <c r="K100" s="201"/>
      <c r="L100" s="201"/>
      <c r="M100" s="201"/>
      <c r="N100" s="201"/>
      <c r="O100" s="201"/>
      <c r="P100" s="201"/>
      <c r="Q100" s="202"/>
      <c r="R100" s="202"/>
      <c r="S100" s="202"/>
      <c r="T100" s="202"/>
      <c r="U100" s="202"/>
      <c r="V100" s="202"/>
      <c r="W100" s="202"/>
      <c r="X100" s="202"/>
      <c r="Y100" s="202"/>
      <c r="Z100" s="202"/>
      <c r="AA100" s="202"/>
      <c r="AB100" s="202"/>
      <c r="AC100" s="202"/>
      <c r="AD100" s="202"/>
      <c r="AE100" s="202"/>
      <c r="AF100" s="202"/>
      <c r="AG100" s="233"/>
      <c r="AH100" s="202"/>
      <c r="AI100" s="77"/>
    </row>
    <row r="101" spans="1:35" x14ac:dyDescent="0.35">
      <c r="A101" s="51"/>
      <c r="B101" s="139"/>
      <c r="C101" s="203"/>
      <c r="D101" s="199"/>
      <c r="E101" s="199"/>
      <c r="F101" s="199"/>
      <c r="G101" s="199"/>
      <c r="H101" s="200"/>
      <c r="I101" s="200"/>
      <c r="J101" s="200"/>
      <c r="K101" s="201"/>
      <c r="L101" s="201"/>
      <c r="M101" s="201"/>
      <c r="N101" s="201"/>
      <c r="O101" s="201"/>
      <c r="P101" s="201"/>
      <c r="Q101" s="202"/>
      <c r="R101" s="202"/>
      <c r="S101" s="202"/>
      <c r="T101" s="202"/>
      <c r="U101" s="202"/>
      <c r="V101" s="202"/>
      <c r="W101" s="202"/>
      <c r="X101" s="202"/>
      <c r="Y101" s="202"/>
      <c r="Z101" s="202"/>
      <c r="AA101" s="202"/>
      <c r="AB101" s="202"/>
      <c r="AC101" s="202"/>
      <c r="AD101" s="202"/>
      <c r="AE101" s="202"/>
      <c r="AF101" s="202"/>
      <c r="AG101" s="233"/>
      <c r="AH101" s="202"/>
      <c r="AI101" s="77"/>
    </row>
    <row r="102" spans="1:35" x14ac:dyDescent="0.35">
      <c r="A102" s="51"/>
      <c r="B102" s="56"/>
      <c r="C102" s="57"/>
      <c r="D102" s="56"/>
      <c r="E102" s="56"/>
      <c r="F102" s="56"/>
      <c r="G102" s="56"/>
      <c r="H102" s="76"/>
    </row>
    <row r="103" spans="1:35" x14ac:dyDescent="0.35">
      <c r="A103" s="51"/>
      <c r="B103" s="56"/>
      <c r="C103" s="57"/>
      <c r="D103" s="56"/>
      <c r="E103" s="56"/>
      <c r="F103" s="56"/>
      <c r="G103" s="56"/>
      <c r="H103" s="76"/>
    </row>
    <row r="104" spans="1:35" x14ac:dyDescent="0.35">
      <c r="A104" s="51"/>
      <c r="B104" s="56"/>
      <c r="C104" s="57"/>
      <c r="D104" s="56"/>
      <c r="E104" s="56"/>
      <c r="F104" s="56"/>
      <c r="G104" s="56"/>
      <c r="H104" s="76"/>
    </row>
    <row r="105" spans="1:35" x14ac:dyDescent="0.35">
      <c r="A105" s="51"/>
      <c r="B105" s="56"/>
      <c r="C105" s="57"/>
      <c r="D105" s="56"/>
      <c r="E105" s="56"/>
      <c r="F105" s="56"/>
      <c r="G105" s="56"/>
      <c r="H105" s="76"/>
    </row>
    <row r="106" spans="1:35" x14ac:dyDescent="0.35">
      <c r="A106" s="51"/>
      <c r="B106" s="56"/>
      <c r="C106" s="57"/>
      <c r="D106" s="56"/>
      <c r="E106" s="56"/>
      <c r="F106" s="56"/>
      <c r="G106" s="56"/>
      <c r="H106" s="76"/>
    </row>
    <row r="107" spans="1:35" x14ac:dyDescent="0.35">
      <c r="A107" s="51"/>
      <c r="B107" s="56"/>
      <c r="C107" s="57"/>
      <c r="D107" s="56"/>
      <c r="E107" s="56"/>
      <c r="F107" s="56"/>
      <c r="G107" s="56"/>
      <c r="H107" s="76"/>
    </row>
    <row r="108" spans="1:35" x14ac:dyDescent="0.35">
      <c r="A108" s="51"/>
      <c r="B108" s="56"/>
      <c r="C108" s="57"/>
      <c r="D108" s="56"/>
      <c r="E108" s="56"/>
      <c r="F108" s="56"/>
      <c r="G108" s="56"/>
      <c r="H108" s="76"/>
    </row>
    <row r="109" spans="1:35" x14ac:dyDescent="0.35">
      <c r="A109" s="51"/>
      <c r="B109" s="56"/>
      <c r="C109" s="57"/>
      <c r="D109" s="56"/>
      <c r="E109" s="56"/>
      <c r="F109" s="56"/>
      <c r="G109" s="56"/>
      <c r="H109" s="76"/>
    </row>
    <row r="110" spans="1:35" x14ac:dyDescent="0.35">
      <c r="A110" s="51"/>
      <c r="B110" s="56"/>
      <c r="C110" s="57"/>
      <c r="D110" s="56"/>
      <c r="E110" s="56"/>
      <c r="F110" s="56"/>
      <c r="G110" s="56"/>
      <c r="H110" s="76"/>
    </row>
    <row r="111" spans="1:35" x14ac:dyDescent="0.35">
      <c r="H111" s="76"/>
    </row>
    <row r="112" spans="1:35" x14ac:dyDescent="0.35">
      <c r="H112" s="76"/>
    </row>
    <row r="113" spans="8:8" x14ac:dyDescent="0.35">
      <c r="H113" s="76"/>
    </row>
    <row r="114" spans="8:8" x14ac:dyDescent="0.35">
      <c r="H114" s="76"/>
    </row>
    <row r="115" spans="8:8" x14ac:dyDescent="0.35">
      <c r="H115" s="76"/>
    </row>
    <row r="116" spans="8:8" x14ac:dyDescent="0.35">
      <c r="H116" s="76"/>
    </row>
    <row r="117" spans="8:8" x14ac:dyDescent="0.35">
      <c r="H117" s="76"/>
    </row>
    <row r="118" spans="8:8" x14ac:dyDescent="0.35">
      <c r="H118" s="76"/>
    </row>
    <row r="119" spans="8:8" x14ac:dyDescent="0.35">
      <c r="H119" s="76"/>
    </row>
    <row r="120" spans="8:8" x14ac:dyDescent="0.35">
      <c r="H120" s="76"/>
    </row>
    <row r="121" spans="8:8" x14ac:dyDescent="0.35">
      <c r="H121" s="76"/>
    </row>
    <row r="122" spans="8:8" x14ac:dyDescent="0.35">
      <c r="H122" s="76"/>
    </row>
    <row r="123" spans="8:8" x14ac:dyDescent="0.35">
      <c r="H123" s="76"/>
    </row>
    <row r="124" spans="8:8" x14ac:dyDescent="0.35">
      <c r="H124" s="76"/>
    </row>
    <row r="125" spans="8:8" x14ac:dyDescent="0.35">
      <c r="H125" s="76"/>
    </row>
    <row r="126" spans="8:8" x14ac:dyDescent="0.35">
      <c r="H126" s="76"/>
    </row>
    <row r="127" spans="8:8" x14ac:dyDescent="0.35">
      <c r="H127" s="76"/>
    </row>
    <row r="128" spans="8:8" x14ac:dyDescent="0.35">
      <c r="H128" s="76"/>
    </row>
    <row r="129" spans="8:8" x14ac:dyDescent="0.35">
      <c r="H129" s="76"/>
    </row>
    <row r="130" spans="8:8" x14ac:dyDescent="0.35">
      <c r="H130" s="76"/>
    </row>
    <row r="131" spans="8:8" x14ac:dyDescent="0.35">
      <c r="H131" s="76"/>
    </row>
    <row r="132" spans="8:8" x14ac:dyDescent="0.35">
      <c r="H132" s="76"/>
    </row>
    <row r="133" spans="8:8" x14ac:dyDescent="0.35">
      <c r="H133" s="76"/>
    </row>
    <row r="134" spans="8:8" x14ac:dyDescent="0.35">
      <c r="H134" s="76"/>
    </row>
    <row r="135" spans="8:8" x14ac:dyDescent="0.35">
      <c r="H135" s="76"/>
    </row>
    <row r="136" spans="8:8" x14ac:dyDescent="0.35">
      <c r="H136" s="76"/>
    </row>
    <row r="137" spans="8:8" x14ac:dyDescent="0.35">
      <c r="H137" s="76"/>
    </row>
    <row r="138" spans="8:8" x14ac:dyDescent="0.35">
      <c r="H138" s="76"/>
    </row>
    <row r="139" spans="8:8" x14ac:dyDescent="0.35">
      <c r="H139" s="76"/>
    </row>
    <row r="140" spans="8:8" x14ac:dyDescent="0.35">
      <c r="H140" s="76"/>
    </row>
    <row r="141" spans="8:8" x14ac:dyDescent="0.35">
      <c r="H141" s="76"/>
    </row>
  </sheetData>
  <mergeCells count="22">
    <mergeCell ref="AK17:AO17"/>
    <mergeCell ref="AK18:AO18"/>
    <mergeCell ref="AK19:AO19"/>
    <mergeCell ref="K9:O9"/>
    <mergeCell ref="T9:U9"/>
    <mergeCell ref="V9:Z9"/>
    <mergeCell ref="AD9:AE9"/>
    <mergeCell ref="AA9:AB9"/>
    <mergeCell ref="AK11:AO11"/>
    <mergeCell ref="AK12:AO12"/>
    <mergeCell ref="AK13:AO13"/>
    <mergeCell ref="AK14:AO14"/>
    <mergeCell ref="AK15:AO15"/>
    <mergeCell ref="AK16:AO16"/>
    <mergeCell ref="AG2:AH4"/>
    <mergeCell ref="B7:AH7"/>
    <mergeCell ref="D8:AH8"/>
    <mergeCell ref="B16:B18"/>
    <mergeCell ref="C16:C18"/>
    <mergeCell ref="AG9:AG10"/>
    <mergeCell ref="AH9:AH10"/>
    <mergeCell ref="B1:V1"/>
  </mergeCells>
  <conditionalFormatting sqref="K11:AF11 V12:X15 Z12:AF15">
    <cfRule type="expression" dxfId="307" priority="23">
      <formula>$C$5="Precast concrete or compressed earth block (based on cement or on alternative cement with &gt;30% clinker content)"</formula>
    </cfRule>
  </conditionalFormatting>
  <conditionalFormatting sqref="K12:U15 Y12:Y15 AF12:AF15 K16:AF17 K18:N18 P18:AF18 K19:AF101">
    <cfRule type="expression" dxfId="306" priority="22">
      <formula>$C$5="Precast concrete or compressed earth block (based on cement or on alternative cement with &gt;30% clinker content)"</formula>
    </cfRule>
  </conditionalFormatting>
  <conditionalFormatting sqref="M11:AF11 V12:X15 Z12:AF15">
    <cfRule type="expression" dxfId="305" priority="21">
      <formula>$C$5="Precast concrete or compressed earth block (based on hydraulic lime)"</formula>
    </cfRule>
  </conditionalFormatting>
  <conditionalFormatting sqref="M12:U15 Y12:Y15 AF12:AF15 M16:AF17 M18:N18 P18:AF18 M19:AF101">
    <cfRule type="expression" dxfId="304" priority="20">
      <formula>$C$5="Precast concrete or compressed earth block (based on hydraulic lime)"</formula>
    </cfRule>
  </conditionalFormatting>
  <conditionalFormatting sqref="K11:N11 U11:AF11 V12:X15 Z12:AF15">
    <cfRule type="expression" dxfId="303" priority="19">
      <formula>$C$5="Precast concrete or compressed earth block (based on alternative cement with &lt;30% clinker)"</formula>
    </cfRule>
  </conditionalFormatting>
  <conditionalFormatting sqref="K12:N101 U16:AF101 U12:U15 Y12:Y15 AF12:AF15">
    <cfRule type="expression" dxfId="302" priority="18">
      <formula>$C$5="Precast concrete or compressed earth block (based on alternative cement with &lt;30% clinker)"</formula>
    </cfRule>
  </conditionalFormatting>
  <conditionalFormatting sqref="F11">
    <cfRule type="expression" dxfId="301" priority="24">
      <formula>#REF!=1</formula>
    </cfRule>
  </conditionalFormatting>
  <conditionalFormatting sqref="F12:F13">
    <cfRule type="expression" dxfId="300" priority="25">
      <formula>#REF!=1</formula>
    </cfRule>
  </conditionalFormatting>
  <conditionalFormatting sqref="F14">
    <cfRule type="expression" dxfId="299" priority="26">
      <formula>#REF!=1</formula>
    </cfRule>
  </conditionalFormatting>
  <conditionalFormatting sqref="F15">
    <cfRule type="expression" dxfId="298" priority="27">
      <formula>#REF!</formula>
    </cfRule>
  </conditionalFormatting>
  <conditionalFormatting sqref="F16">
    <cfRule type="expression" dxfId="297" priority="28">
      <formula>#REF!</formula>
    </cfRule>
  </conditionalFormatting>
  <conditionalFormatting sqref="F17">
    <cfRule type="expression" dxfId="296" priority="29">
      <formula>#REF!</formula>
    </cfRule>
  </conditionalFormatting>
  <conditionalFormatting sqref="F18">
    <cfRule type="expression" dxfId="295" priority="30">
      <formula>#REF!=1</formula>
    </cfRule>
  </conditionalFormatting>
  <conditionalFormatting sqref="F19">
    <cfRule type="expression" dxfId="294" priority="31">
      <formula>#REF!=1</formula>
    </cfRule>
  </conditionalFormatting>
  <conditionalFormatting sqref="F20">
    <cfRule type="expression" dxfId="293" priority="32">
      <formula>#REF!=1</formula>
    </cfRule>
  </conditionalFormatting>
  <conditionalFormatting sqref="F21">
    <cfRule type="expression" dxfId="292" priority="33">
      <formula>#REF!=1</formula>
    </cfRule>
  </conditionalFormatting>
  <conditionalFormatting sqref="F22">
    <cfRule type="expression" dxfId="291" priority="34">
      <formula>#REF!=1</formula>
    </cfRule>
  </conditionalFormatting>
  <conditionalFormatting sqref="F23">
    <cfRule type="expression" dxfId="290" priority="35">
      <formula>#REF!=1</formula>
    </cfRule>
  </conditionalFormatting>
  <conditionalFormatting sqref="F24">
    <cfRule type="expression" dxfId="289" priority="36">
      <formula>#REF!=1</formula>
    </cfRule>
  </conditionalFormatting>
  <conditionalFormatting sqref="F25">
    <cfRule type="expression" dxfId="288" priority="37">
      <formula>#REF!=1</formula>
    </cfRule>
  </conditionalFormatting>
  <conditionalFormatting sqref="F26">
    <cfRule type="expression" dxfId="287" priority="38">
      <formula>#REF!=1</formula>
    </cfRule>
  </conditionalFormatting>
  <conditionalFormatting sqref="F27">
    <cfRule type="expression" dxfId="286" priority="39">
      <formula>#REF!=1</formula>
    </cfRule>
  </conditionalFormatting>
  <conditionalFormatting sqref="F28">
    <cfRule type="expression" dxfId="285" priority="40">
      <formula>#REF!=1</formula>
    </cfRule>
  </conditionalFormatting>
  <conditionalFormatting sqref="F29">
    <cfRule type="expression" dxfId="284" priority="41">
      <formula>#REF!=1</formula>
    </cfRule>
  </conditionalFormatting>
  <conditionalFormatting sqref="F30">
    <cfRule type="expression" dxfId="283" priority="42">
      <formula>#REF!=1</formula>
    </cfRule>
  </conditionalFormatting>
  <conditionalFormatting sqref="F31">
    <cfRule type="expression" dxfId="282" priority="43">
      <formula>#REF!=1</formula>
    </cfRule>
  </conditionalFormatting>
  <conditionalFormatting sqref="F32">
    <cfRule type="expression" dxfId="281" priority="44">
      <formula>#REF!=1</formula>
    </cfRule>
  </conditionalFormatting>
  <conditionalFormatting sqref="F33">
    <cfRule type="expression" dxfId="280" priority="45">
      <formula>#REF!=1</formula>
    </cfRule>
  </conditionalFormatting>
  <conditionalFormatting sqref="F34">
    <cfRule type="expression" dxfId="279" priority="46">
      <formula>#REF!=1</formula>
    </cfRule>
  </conditionalFormatting>
  <conditionalFormatting sqref="F35">
    <cfRule type="expression" dxfId="278" priority="47">
      <formula>#REF!=1</formula>
    </cfRule>
  </conditionalFormatting>
  <conditionalFormatting sqref="F36">
    <cfRule type="expression" dxfId="277" priority="48">
      <formula>#REF!=1</formula>
    </cfRule>
  </conditionalFormatting>
  <conditionalFormatting sqref="F37">
    <cfRule type="expression" dxfId="276" priority="49">
      <formula>#REF!=1</formula>
    </cfRule>
  </conditionalFormatting>
  <conditionalFormatting sqref="F38">
    <cfRule type="expression" dxfId="275" priority="50">
      <formula>#REF!=1</formula>
    </cfRule>
  </conditionalFormatting>
  <conditionalFormatting sqref="F39">
    <cfRule type="expression" dxfId="274" priority="51">
      <formula>#REF!=1</formula>
    </cfRule>
  </conditionalFormatting>
  <conditionalFormatting sqref="F40">
    <cfRule type="expression" dxfId="273" priority="52">
      <formula>#REF!=1</formula>
    </cfRule>
  </conditionalFormatting>
  <conditionalFormatting sqref="F41">
    <cfRule type="expression" dxfId="272" priority="53">
      <formula>#REF!=1</formula>
    </cfRule>
  </conditionalFormatting>
  <conditionalFormatting sqref="F42">
    <cfRule type="expression" dxfId="271" priority="54">
      <formula>#REF!=1</formula>
    </cfRule>
  </conditionalFormatting>
  <conditionalFormatting sqref="F43">
    <cfRule type="expression" dxfId="270" priority="55">
      <formula>#REF!=1</formula>
    </cfRule>
  </conditionalFormatting>
  <conditionalFormatting sqref="F44">
    <cfRule type="expression" dxfId="269" priority="56">
      <formula>#REF!=1</formula>
    </cfRule>
  </conditionalFormatting>
  <conditionalFormatting sqref="F45">
    <cfRule type="expression" dxfId="268" priority="57">
      <formula>#REF!=1</formula>
    </cfRule>
  </conditionalFormatting>
  <conditionalFormatting sqref="F46">
    <cfRule type="expression" dxfId="267" priority="58">
      <formula>#REF!=1</formula>
    </cfRule>
  </conditionalFormatting>
  <conditionalFormatting sqref="J11:J101">
    <cfRule type="expression" dxfId="266" priority="16">
      <formula>$C$5="Intermediate product - alternative cement &lt;30% clinker"</formula>
    </cfRule>
    <cfRule type="expression" dxfId="265" priority="17">
      <formula>$C$5="Intermediate product - alternative cement &gt;30% clinker"</formula>
    </cfRule>
  </conditionalFormatting>
  <conditionalFormatting sqref="D11:AF101">
    <cfRule type="containsText" dxfId="264" priority="15" operator="containsText" text="Fail">
      <formula>NOT(ISERROR(SEARCH("Fail",D11)))</formula>
    </cfRule>
  </conditionalFormatting>
  <conditionalFormatting sqref="B12">
    <cfRule type="expression" dxfId="263" priority="14">
      <formula>NOT(ISBLANK($B$12))</formula>
    </cfRule>
  </conditionalFormatting>
  <conditionalFormatting sqref="B13">
    <cfRule type="expression" dxfId="262" priority="13">
      <formula>NOT(ISBLANK($B$13))</formula>
    </cfRule>
  </conditionalFormatting>
  <conditionalFormatting sqref="B14">
    <cfRule type="expression" dxfId="261" priority="12">
      <formula>NOT(ISBLANK($B$14))</formula>
    </cfRule>
  </conditionalFormatting>
  <conditionalFormatting sqref="B15">
    <cfRule type="expression" dxfId="260" priority="11">
      <formula>NOT(ISBLANK($B$15))</formula>
    </cfRule>
  </conditionalFormatting>
  <pageMargins left="0.7" right="0.7" top="0.75" bottom="0.75" header="0.3" footer="0.3"/>
  <pageSetup paperSize="9" scale="5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2"/>
  <sheetViews>
    <sheetView zoomScale="60" zoomScaleNormal="60" workbookViewId="0">
      <pane xSplit="2" ySplit="2" topLeftCell="C21" activePane="bottomRight" state="frozen"/>
      <selection pane="topRight" activeCell="C1" sqref="C1"/>
      <selection pane="bottomLeft" activeCell="A3" sqref="A3"/>
      <selection pane="bottomRight" activeCell="B2" sqref="B2"/>
    </sheetView>
  </sheetViews>
  <sheetFormatPr defaultRowHeight="14.5" x14ac:dyDescent="0.35"/>
  <cols>
    <col min="1" max="1" width="1.36328125" customWidth="1"/>
    <col min="2" max="2" width="50.54296875" customWidth="1"/>
    <col min="3" max="3" width="35.08984375" customWidth="1"/>
    <col min="4" max="4" width="12.7265625" customWidth="1"/>
    <col min="5" max="5" width="20.1796875" customWidth="1"/>
    <col min="6" max="6" width="25.54296875" customWidth="1"/>
    <col min="7" max="7" width="21" customWidth="1"/>
    <col min="8" max="8" width="21.81640625" customWidth="1"/>
    <col min="9" max="9" width="20.08984375" customWidth="1"/>
    <col min="10" max="10" width="20.81640625" customWidth="1"/>
    <col min="11" max="11" width="11.6328125" customWidth="1"/>
    <col min="12" max="13" width="22.81640625" customWidth="1"/>
    <col min="14" max="14" width="32" customWidth="1"/>
    <col min="15" max="15" width="26.453125" customWidth="1"/>
    <col min="16" max="16" width="11.26953125" customWidth="1"/>
  </cols>
  <sheetData>
    <row r="1" spans="1:17" ht="31.5" thickBot="1" x14ac:dyDescent="0.4">
      <c r="A1" s="77"/>
      <c r="B1" s="253" t="s">
        <v>439</v>
      </c>
      <c r="C1" s="253"/>
      <c r="D1" s="253"/>
      <c r="E1" s="253"/>
      <c r="F1" s="253"/>
      <c r="G1" s="253"/>
      <c r="H1" s="253"/>
      <c r="I1" s="253"/>
      <c r="J1" s="253"/>
      <c r="K1" s="77"/>
      <c r="L1" s="77"/>
      <c r="M1" s="77"/>
      <c r="N1" s="77"/>
      <c r="O1" s="77"/>
      <c r="P1" s="77"/>
      <c r="Q1" s="77"/>
    </row>
    <row r="2" spans="1:17" ht="19" thickTop="1" x14ac:dyDescent="0.45">
      <c r="A2" s="77"/>
      <c r="B2" s="50" t="s">
        <v>48</v>
      </c>
      <c r="C2" s="58" t="str">
        <f>IF(Application!E13="","",Application!E13)</f>
        <v>Natural stone (final product(s) from transformation plant)</v>
      </c>
      <c r="D2" s="58"/>
      <c r="E2" s="58"/>
      <c r="F2" s="51"/>
      <c r="G2" s="51"/>
      <c r="H2" s="51"/>
      <c r="I2" s="51"/>
      <c r="J2" s="51"/>
      <c r="K2" s="77"/>
      <c r="L2" s="77"/>
      <c r="M2" s="77"/>
      <c r="N2" s="77"/>
      <c r="O2" s="77"/>
      <c r="P2" s="77"/>
      <c r="Q2" s="77"/>
    </row>
    <row r="3" spans="1:17" ht="21" customHeight="1" x14ac:dyDescent="0.35">
      <c r="A3" s="77"/>
      <c r="B3" s="272" t="s">
        <v>46</v>
      </c>
      <c r="C3" s="273"/>
      <c r="D3" s="273"/>
      <c r="E3" s="273"/>
      <c r="F3" s="273"/>
      <c r="G3" s="273"/>
      <c r="H3" s="273"/>
      <c r="I3" s="273"/>
      <c r="J3" s="273"/>
      <c r="K3" s="77"/>
      <c r="L3" s="167" t="s">
        <v>338</v>
      </c>
      <c r="M3" s="77"/>
      <c r="N3" s="77"/>
      <c r="O3" s="77"/>
      <c r="P3" s="77"/>
      <c r="Q3" s="77"/>
    </row>
    <row r="4" spans="1:17" ht="18.5" x14ac:dyDescent="0.45">
      <c r="A4" s="77"/>
      <c r="B4" s="274" t="s">
        <v>59</v>
      </c>
      <c r="C4" s="275"/>
      <c r="D4" s="66"/>
      <c r="E4" s="66"/>
      <c r="F4" s="67">
        <f>SUM(SUMIFS(C6:C20,F6:F20,{"*Yes*";"*n/a*"}))</f>
        <v>100</v>
      </c>
      <c r="G4" s="67">
        <f>SUM(SUMIFS(C6:C20,G6:G20,{"*Yes*";"*n/a*"}))</f>
        <v>100</v>
      </c>
      <c r="H4" s="67">
        <f>SUM(SUMIFS(C6:C20,H6:H20,{"*Yes*";"*n/a*"}))</f>
        <v>100</v>
      </c>
      <c r="I4" s="67">
        <f>SUM(SUMIFS(C6:C20,I6:I20,{"*Yes*";"*n/a*"}))</f>
        <v>100</v>
      </c>
      <c r="J4" s="67">
        <f>SUM(SUMIFS(C6:C20,J6:J20,{"*Yes*";"*n/a*"}))</f>
        <v>100</v>
      </c>
      <c r="K4" s="77"/>
      <c r="L4" s="70" t="str">
        <f>IF(AND(F4&gt;=90,G4&gt;=90,H4&gt;=90,I4&gt;=90,J4&gt;=90),"Pass","Fail")</f>
        <v>Pass</v>
      </c>
      <c r="M4" s="77"/>
      <c r="N4" s="77"/>
      <c r="O4" s="77"/>
      <c r="P4" s="77"/>
      <c r="Q4" s="77"/>
    </row>
    <row r="5" spans="1:17" ht="72.5" x14ac:dyDescent="0.35">
      <c r="A5" s="77"/>
      <c r="B5" s="162" t="s">
        <v>49</v>
      </c>
      <c r="C5" s="162" t="s">
        <v>56</v>
      </c>
      <c r="D5" s="162" t="s">
        <v>50</v>
      </c>
      <c r="E5" s="162" t="s">
        <v>51</v>
      </c>
      <c r="F5" s="162" t="s">
        <v>58</v>
      </c>
      <c r="G5" s="162" t="s">
        <v>52</v>
      </c>
      <c r="H5" s="162" t="s">
        <v>53</v>
      </c>
      <c r="I5" s="162" t="s">
        <v>54</v>
      </c>
      <c r="J5" s="162" t="s">
        <v>55</v>
      </c>
      <c r="K5" s="78"/>
      <c r="L5" s="80"/>
      <c r="M5" s="80"/>
      <c r="N5" s="77"/>
      <c r="O5" s="77"/>
      <c r="P5" s="77"/>
      <c r="Q5" s="77"/>
    </row>
    <row r="6" spans="1:17" ht="16.5" customHeight="1" x14ac:dyDescent="0.35">
      <c r="A6" s="77"/>
      <c r="B6" s="63" t="s">
        <v>355</v>
      </c>
      <c r="C6" s="60">
        <v>100</v>
      </c>
      <c r="D6" s="53" t="s">
        <v>23</v>
      </c>
      <c r="E6" s="53" t="s">
        <v>24</v>
      </c>
      <c r="F6" s="53" t="s">
        <v>57</v>
      </c>
      <c r="G6" s="53" t="s">
        <v>57</v>
      </c>
      <c r="H6" s="53" t="s">
        <v>57</v>
      </c>
      <c r="I6" s="53" t="s">
        <v>57</v>
      </c>
      <c r="J6" s="53" t="s">
        <v>57</v>
      </c>
      <c r="K6" s="79"/>
      <c r="L6" s="77"/>
      <c r="M6" s="77"/>
      <c r="N6" s="77"/>
      <c r="O6" s="77"/>
      <c r="P6" s="77"/>
      <c r="Q6" s="77"/>
    </row>
    <row r="7" spans="1:17" x14ac:dyDescent="0.35">
      <c r="A7" s="77"/>
      <c r="B7" s="64"/>
      <c r="C7" s="61"/>
      <c r="D7" s="163"/>
      <c r="E7" s="163"/>
      <c r="F7" s="163"/>
      <c r="G7" s="163"/>
      <c r="H7" s="163"/>
      <c r="I7" s="163"/>
      <c r="J7" s="163"/>
      <c r="K7" s="79"/>
      <c r="L7" s="77"/>
      <c r="M7" s="77"/>
      <c r="N7" s="77"/>
      <c r="O7" s="77"/>
      <c r="P7" s="77"/>
      <c r="Q7" s="77"/>
    </row>
    <row r="8" spans="1:17" x14ac:dyDescent="0.35">
      <c r="A8" s="77"/>
      <c r="B8" s="65"/>
      <c r="C8" s="61"/>
      <c r="D8" s="163"/>
      <c r="E8" s="163"/>
      <c r="F8" s="163"/>
      <c r="G8" s="163"/>
      <c r="H8" s="163"/>
      <c r="I8" s="163"/>
      <c r="J8" s="163"/>
      <c r="K8" s="79"/>
      <c r="L8" s="77"/>
      <c r="M8" s="77"/>
      <c r="N8" s="77"/>
      <c r="O8" s="77"/>
      <c r="P8" s="77"/>
      <c r="Q8" s="77"/>
    </row>
    <row r="9" spans="1:17" x14ac:dyDescent="0.35">
      <c r="A9" s="77"/>
      <c r="B9" s="65"/>
      <c r="C9" s="61"/>
      <c r="D9" s="163"/>
      <c r="E9" s="163"/>
      <c r="F9" s="163"/>
      <c r="G9" s="163"/>
      <c r="H9" s="163"/>
      <c r="I9" s="163"/>
      <c r="J9" s="163"/>
      <c r="K9" s="79"/>
      <c r="L9" s="77"/>
      <c r="M9" s="77"/>
      <c r="N9" s="77"/>
      <c r="O9" s="77"/>
      <c r="P9" s="77"/>
      <c r="Q9" s="77"/>
    </row>
    <row r="10" spans="1:17" x14ac:dyDescent="0.35">
      <c r="A10" s="77"/>
      <c r="B10" s="65"/>
      <c r="C10" s="61"/>
      <c r="D10" s="163"/>
      <c r="E10" s="163"/>
      <c r="F10" s="163"/>
      <c r="G10" s="163"/>
      <c r="H10" s="163"/>
      <c r="I10" s="163"/>
      <c r="J10" s="163"/>
      <c r="K10" s="79"/>
      <c r="L10" s="77"/>
      <c r="M10" s="77"/>
      <c r="N10" s="77"/>
      <c r="O10" s="77"/>
      <c r="P10" s="77"/>
      <c r="Q10" s="77"/>
    </row>
    <row r="11" spans="1:17" x14ac:dyDescent="0.35">
      <c r="A11" s="77"/>
      <c r="B11" s="65"/>
      <c r="C11" s="61"/>
      <c r="D11" s="163"/>
      <c r="E11" s="163"/>
      <c r="F11" s="163"/>
      <c r="G11" s="163"/>
      <c r="H11" s="163"/>
      <c r="I11" s="163"/>
      <c r="J11" s="163"/>
      <c r="K11" s="79"/>
      <c r="L11" s="77"/>
      <c r="M11" s="77"/>
      <c r="N11" s="77"/>
      <c r="O11" s="77"/>
      <c r="P11" s="77"/>
      <c r="Q11" s="77"/>
    </row>
    <row r="12" spans="1:17" x14ac:dyDescent="0.35">
      <c r="A12" s="77"/>
      <c r="B12" s="65"/>
      <c r="C12" s="61"/>
      <c r="D12" s="163"/>
      <c r="E12" s="163"/>
      <c r="F12" s="163"/>
      <c r="G12" s="163"/>
      <c r="H12" s="163"/>
      <c r="I12" s="163"/>
      <c r="J12" s="163"/>
      <c r="K12" s="79"/>
      <c r="L12" s="77"/>
      <c r="M12" s="77"/>
      <c r="N12" s="77"/>
      <c r="O12" s="77"/>
      <c r="P12" s="77"/>
      <c r="Q12" s="77"/>
    </row>
    <row r="13" spans="1:17" x14ac:dyDescent="0.35">
      <c r="A13" s="77"/>
      <c r="B13" s="65"/>
      <c r="C13" s="61"/>
      <c r="D13" s="163"/>
      <c r="E13" s="163"/>
      <c r="F13" s="163"/>
      <c r="G13" s="163"/>
      <c r="H13" s="163"/>
      <c r="I13" s="163"/>
      <c r="J13" s="163"/>
      <c r="K13" s="79"/>
      <c r="L13" s="77"/>
      <c r="M13" s="77"/>
      <c r="N13" s="77"/>
      <c r="O13" s="77"/>
      <c r="P13" s="77"/>
      <c r="Q13" s="77"/>
    </row>
    <row r="14" spans="1:17" x14ac:dyDescent="0.35">
      <c r="A14" s="77"/>
      <c r="B14" s="65"/>
      <c r="C14" s="61"/>
      <c r="D14" s="163"/>
      <c r="E14" s="163"/>
      <c r="F14" s="163"/>
      <c r="G14" s="163"/>
      <c r="H14" s="163"/>
      <c r="I14" s="163"/>
      <c r="J14" s="163"/>
      <c r="K14" s="79"/>
      <c r="L14" s="77"/>
      <c r="M14" s="77"/>
      <c r="N14" s="77"/>
      <c r="O14" s="77"/>
      <c r="P14" s="77"/>
      <c r="Q14" s="77"/>
    </row>
    <row r="15" spans="1:17" x14ac:dyDescent="0.35">
      <c r="A15" s="77"/>
      <c r="B15" s="65"/>
      <c r="C15" s="61"/>
      <c r="D15" s="163"/>
      <c r="E15" s="163"/>
      <c r="F15" s="163"/>
      <c r="G15" s="163"/>
      <c r="H15" s="163"/>
      <c r="I15" s="163"/>
      <c r="J15" s="163"/>
      <c r="K15" s="79"/>
      <c r="L15" s="77"/>
      <c r="M15" s="77"/>
      <c r="N15" s="77"/>
      <c r="O15" s="77"/>
      <c r="P15" s="77"/>
      <c r="Q15" s="77"/>
    </row>
    <row r="16" spans="1:17" x14ac:dyDescent="0.35">
      <c r="A16" s="77"/>
      <c r="B16" s="64"/>
      <c r="C16" s="62"/>
      <c r="D16" s="168"/>
      <c r="E16" s="168"/>
      <c r="F16" s="168"/>
      <c r="G16" s="168"/>
      <c r="H16" s="168"/>
      <c r="I16" s="168"/>
      <c r="J16" s="168"/>
      <c r="K16" s="77"/>
      <c r="L16" s="77"/>
      <c r="M16" s="77"/>
      <c r="N16" s="77"/>
      <c r="O16" s="77"/>
      <c r="P16" s="77"/>
      <c r="Q16" s="77"/>
    </row>
    <row r="17" spans="1:17" x14ac:dyDescent="0.35">
      <c r="A17" s="77"/>
      <c r="B17" s="64"/>
      <c r="C17" s="62"/>
      <c r="D17" s="168"/>
      <c r="E17" s="168"/>
      <c r="F17" s="168"/>
      <c r="G17" s="168"/>
      <c r="H17" s="168"/>
      <c r="I17" s="168"/>
      <c r="J17" s="168"/>
      <c r="K17" s="77"/>
      <c r="L17" s="77"/>
      <c r="M17" s="77"/>
      <c r="N17" s="77"/>
      <c r="O17" s="77"/>
      <c r="P17" s="77"/>
      <c r="Q17" s="77"/>
    </row>
    <row r="18" spans="1:17" x14ac:dyDescent="0.35">
      <c r="A18" s="77"/>
      <c r="B18" s="64"/>
      <c r="C18" s="62"/>
      <c r="D18" s="168"/>
      <c r="E18" s="168"/>
      <c r="F18" s="168"/>
      <c r="G18" s="168"/>
      <c r="H18" s="168"/>
      <c r="I18" s="168"/>
      <c r="J18" s="168"/>
      <c r="K18" s="77"/>
      <c r="L18" s="77"/>
      <c r="M18" s="77"/>
      <c r="N18" s="77"/>
      <c r="O18" s="77"/>
      <c r="P18" s="77"/>
      <c r="Q18" s="77"/>
    </row>
    <row r="19" spans="1:17" x14ac:dyDescent="0.35">
      <c r="A19" s="77"/>
      <c r="B19" s="64"/>
      <c r="C19" s="62"/>
      <c r="D19" s="168"/>
      <c r="E19" s="168"/>
      <c r="F19" s="168"/>
      <c r="G19" s="168"/>
      <c r="H19" s="168"/>
      <c r="I19" s="168"/>
      <c r="J19" s="168"/>
      <c r="K19" s="77"/>
      <c r="L19" s="77"/>
      <c r="M19" s="77"/>
      <c r="N19" s="77"/>
      <c r="O19" s="77"/>
      <c r="P19" s="77"/>
      <c r="Q19" s="77"/>
    </row>
    <row r="20" spans="1:17" x14ac:dyDescent="0.35">
      <c r="A20" s="77"/>
      <c r="B20" s="64"/>
      <c r="C20" s="62"/>
      <c r="D20" s="168"/>
      <c r="E20" s="168"/>
      <c r="F20" s="168"/>
      <c r="G20" s="168"/>
      <c r="H20" s="168"/>
      <c r="I20" s="168"/>
      <c r="J20" s="168"/>
      <c r="K20" s="77"/>
      <c r="L20" s="77"/>
      <c r="M20" s="77"/>
      <c r="N20" s="77"/>
      <c r="O20" s="77"/>
      <c r="P20" s="77"/>
      <c r="Q20" s="77"/>
    </row>
    <row r="21" spans="1:17" ht="15" thickBot="1" x14ac:dyDescent="0.4">
      <c r="A21" s="77"/>
      <c r="B21" s="77"/>
      <c r="C21" s="77"/>
      <c r="D21" s="77"/>
      <c r="E21" s="77"/>
      <c r="F21" s="77"/>
      <c r="G21" s="77"/>
      <c r="H21" s="77"/>
      <c r="I21" s="77"/>
      <c r="J21" s="77"/>
      <c r="K21" s="77"/>
      <c r="L21" s="77"/>
      <c r="M21" s="77"/>
      <c r="N21" s="77"/>
      <c r="O21" s="77"/>
      <c r="P21" s="77"/>
      <c r="Q21" s="77"/>
    </row>
    <row r="22" spans="1:17" ht="18.5" customHeight="1" thickTop="1" x14ac:dyDescent="0.35">
      <c r="A22" s="77"/>
      <c r="B22" s="276" t="s">
        <v>65</v>
      </c>
      <c r="C22" s="277"/>
      <c r="D22" s="277"/>
      <c r="E22" s="277"/>
      <c r="F22" s="277"/>
      <c r="G22" s="277"/>
      <c r="H22" s="277"/>
      <c r="I22" s="277"/>
      <c r="J22" s="277"/>
      <c r="K22" s="77"/>
      <c r="L22" s="167" t="s">
        <v>339</v>
      </c>
      <c r="M22" s="77"/>
      <c r="N22" s="77"/>
      <c r="O22" s="77"/>
      <c r="P22" s="169" t="s">
        <v>340</v>
      </c>
      <c r="Q22" s="77"/>
    </row>
    <row r="23" spans="1:17" ht="18.5" customHeight="1" x14ac:dyDescent="0.35">
      <c r="A23" s="77"/>
      <c r="B23" s="272"/>
      <c r="C23" s="273"/>
      <c r="D23" s="273"/>
      <c r="E23" s="273"/>
      <c r="F23" s="273"/>
      <c r="G23" s="273"/>
      <c r="H23" s="273"/>
      <c r="I23" s="273"/>
      <c r="J23" s="273"/>
      <c r="K23" s="77"/>
      <c r="L23" s="70" t="str">
        <f>IF(P23="","",IF(P23=0,"Pass","Fail"))</f>
        <v>Fail</v>
      </c>
      <c r="M23" s="77"/>
      <c r="N23" s="77"/>
      <c r="O23" s="77"/>
      <c r="P23" s="70">
        <f>COUNTIF(P25:P99,"Fail")</f>
        <v>1</v>
      </c>
      <c r="Q23" s="77"/>
    </row>
    <row r="24" spans="1:17" ht="87" customHeight="1" x14ac:dyDescent="0.35">
      <c r="A24" s="77"/>
      <c r="B24" s="162" t="s">
        <v>72</v>
      </c>
      <c r="C24" s="162" t="s">
        <v>60</v>
      </c>
      <c r="D24" s="162" t="s">
        <v>61</v>
      </c>
      <c r="E24" s="162" t="s">
        <v>62</v>
      </c>
      <c r="F24" s="162" t="s">
        <v>73</v>
      </c>
      <c r="G24" s="278" t="s">
        <v>63</v>
      </c>
      <c r="H24" s="278"/>
      <c r="I24" s="162" t="s">
        <v>64</v>
      </c>
      <c r="J24" s="162" t="s">
        <v>66</v>
      </c>
      <c r="K24" s="162" t="s">
        <v>68</v>
      </c>
      <c r="L24" s="162" t="s">
        <v>69</v>
      </c>
      <c r="M24" s="162" t="s">
        <v>71</v>
      </c>
      <c r="N24" s="162" t="s">
        <v>70</v>
      </c>
      <c r="O24" s="162" t="s">
        <v>88</v>
      </c>
      <c r="P24" s="162" t="s">
        <v>339</v>
      </c>
      <c r="Q24" s="77"/>
    </row>
    <row r="25" spans="1:17" x14ac:dyDescent="0.35">
      <c r="A25" s="77"/>
      <c r="B25" s="68" t="s">
        <v>89</v>
      </c>
      <c r="C25" s="69" t="s">
        <v>23</v>
      </c>
      <c r="D25" s="168" t="s">
        <v>91</v>
      </c>
      <c r="E25" s="168"/>
      <c r="F25" s="69" t="s">
        <v>24</v>
      </c>
      <c r="G25" s="271" t="s">
        <v>93</v>
      </c>
      <c r="H25" s="271"/>
      <c r="I25" s="69">
        <v>100</v>
      </c>
      <c r="J25" s="69">
        <v>3</v>
      </c>
      <c r="K25" s="69">
        <v>100</v>
      </c>
      <c r="L25" s="70">
        <f>IF(OR(I25="",J25="",K25=""),"",(J25/10)*(K25/100)*(I25/100))</f>
        <v>0.3</v>
      </c>
      <c r="M25" s="70" t="str">
        <f>IF(L25="","",IF(AND(C25="Yes",F25="No",L25&lt;=0.1),"Approved","Consider further"))</f>
        <v>Consider further</v>
      </c>
      <c r="N25" s="185" t="s">
        <v>24</v>
      </c>
      <c r="O25" s="185" t="s">
        <v>23</v>
      </c>
      <c r="P25" s="70" t="str">
        <f t="shared" ref="P25:P26" si="0">IF(AND(F25="",M25=""),"",IF(F25="Yes","Fail",IF(OR(M25="Approved",N25="Yes",O25="Yes"),"Pass","Fail")))</f>
        <v>Pass</v>
      </c>
      <c r="Q25" s="77"/>
    </row>
    <row r="26" spans="1:17" x14ac:dyDescent="0.35">
      <c r="A26" s="77"/>
      <c r="B26" s="68" t="s">
        <v>90</v>
      </c>
      <c r="C26" s="69" t="s">
        <v>23</v>
      </c>
      <c r="D26" s="168" t="s">
        <v>67</v>
      </c>
      <c r="E26" s="168"/>
      <c r="F26" s="69" t="s">
        <v>24</v>
      </c>
      <c r="G26" s="271" t="s">
        <v>94</v>
      </c>
      <c r="H26" s="271"/>
      <c r="I26" s="69">
        <v>2.5</v>
      </c>
      <c r="J26" s="69">
        <v>30</v>
      </c>
      <c r="K26" s="69">
        <v>100</v>
      </c>
      <c r="L26" s="70">
        <f t="shared" ref="L26:L89" si="1">IF(OR(I26="",J26="",K26=""),"",(J26/10)*(K26/100)*(I26/100))</f>
        <v>7.5000000000000011E-2</v>
      </c>
      <c r="M26" s="70" t="str">
        <f t="shared" ref="M26:M89" si="2">IF(L26="","",IF(AND(C26="Yes",F26="No",L26&lt;=0.1),"Approved","Consider further"))</f>
        <v>Approved</v>
      </c>
      <c r="N26" s="185"/>
      <c r="O26" s="185"/>
      <c r="P26" s="70" t="str">
        <f t="shared" si="0"/>
        <v>Pass</v>
      </c>
      <c r="Q26" s="77"/>
    </row>
    <row r="27" spans="1:17" x14ac:dyDescent="0.35">
      <c r="A27" s="77"/>
      <c r="B27" s="68" t="s">
        <v>92</v>
      </c>
      <c r="C27" s="69" t="s">
        <v>23</v>
      </c>
      <c r="D27" s="168" t="s">
        <v>91</v>
      </c>
      <c r="E27" s="168"/>
      <c r="F27" s="69" t="s">
        <v>23</v>
      </c>
      <c r="G27" s="271"/>
      <c r="H27" s="271"/>
      <c r="I27" s="69"/>
      <c r="J27" s="69"/>
      <c r="K27" s="69"/>
      <c r="L27" s="70" t="str">
        <f t="shared" si="1"/>
        <v/>
      </c>
      <c r="M27" s="70" t="str">
        <f t="shared" si="2"/>
        <v/>
      </c>
      <c r="N27" s="185"/>
      <c r="O27" s="185"/>
      <c r="P27" s="70" t="str">
        <f>IF(AND(F27="",M27=""),"",IF(F27="Yes","Fail",IF(OR(M27="Approved",N27="Yes",O27="Yes"),"Pass","Fail")))</f>
        <v>Fail</v>
      </c>
      <c r="Q27" s="77"/>
    </row>
    <row r="28" spans="1:17" x14ac:dyDescent="0.35">
      <c r="A28" s="77"/>
      <c r="B28" s="68"/>
      <c r="C28" s="69"/>
      <c r="D28" s="168"/>
      <c r="E28" s="168"/>
      <c r="F28" s="69"/>
      <c r="G28" s="271"/>
      <c r="H28" s="271"/>
      <c r="I28" s="69"/>
      <c r="J28" s="69"/>
      <c r="K28" s="69"/>
      <c r="L28" s="70" t="str">
        <f t="shared" si="1"/>
        <v/>
      </c>
      <c r="M28" s="70" t="str">
        <f t="shared" si="2"/>
        <v/>
      </c>
      <c r="N28" s="185"/>
      <c r="O28" s="185"/>
      <c r="P28" s="70" t="str">
        <f t="shared" ref="P28:P91" si="3">IF(AND(F28="",M28=""),"",IF(F28="Yes","Fail",IF(OR(M28="Approved",N28="Yes",O28="Yes"),"Pass","Fail")))</f>
        <v/>
      </c>
      <c r="Q28" s="77"/>
    </row>
    <row r="29" spans="1:17" x14ac:dyDescent="0.35">
      <c r="A29" s="77"/>
      <c r="B29" s="68"/>
      <c r="C29" s="69"/>
      <c r="D29" s="168"/>
      <c r="E29" s="168"/>
      <c r="F29" s="69"/>
      <c r="G29" s="271"/>
      <c r="H29" s="271"/>
      <c r="I29" s="69"/>
      <c r="J29" s="69"/>
      <c r="K29" s="69"/>
      <c r="L29" s="70" t="str">
        <f t="shared" si="1"/>
        <v/>
      </c>
      <c r="M29" s="70" t="str">
        <f t="shared" si="2"/>
        <v/>
      </c>
      <c r="N29" s="185"/>
      <c r="O29" s="185"/>
      <c r="P29" s="70" t="str">
        <f t="shared" si="3"/>
        <v/>
      </c>
      <c r="Q29" s="77"/>
    </row>
    <row r="30" spans="1:17" x14ac:dyDescent="0.35">
      <c r="A30" s="77"/>
      <c r="B30" s="68"/>
      <c r="C30" s="69"/>
      <c r="D30" s="168"/>
      <c r="E30" s="168"/>
      <c r="F30" s="69"/>
      <c r="G30" s="271"/>
      <c r="H30" s="271"/>
      <c r="I30" s="69"/>
      <c r="J30" s="69"/>
      <c r="K30" s="69"/>
      <c r="L30" s="70" t="str">
        <f t="shared" si="1"/>
        <v/>
      </c>
      <c r="M30" s="70" t="str">
        <f t="shared" si="2"/>
        <v/>
      </c>
      <c r="N30" s="185"/>
      <c r="O30" s="185"/>
      <c r="P30" s="70" t="str">
        <f t="shared" si="3"/>
        <v/>
      </c>
      <c r="Q30" s="77"/>
    </row>
    <row r="31" spans="1:17" x14ac:dyDescent="0.35">
      <c r="A31" s="77"/>
      <c r="B31" s="68"/>
      <c r="C31" s="69"/>
      <c r="D31" s="168"/>
      <c r="E31" s="168"/>
      <c r="F31" s="69"/>
      <c r="G31" s="271"/>
      <c r="H31" s="271"/>
      <c r="I31" s="69"/>
      <c r="J31" s="69"/>
      <c r="K31" s="69"/>
      <c r="L31" s="70" t="str">
        <f t="shared" si="1"/>
        <v/>
      </c>
      <c r="M31" s="70" t="str">
        <f t="shared" si="2"/>
        <v/>
      </c>
      <c r="N31" s="185"/>
      <c r="O31" s="185"/>
      <c r="P31" s="70" t="str">
        <f t="shared" si="3"/>
        <v/>
      </c>
      <c r="Q31" s="77"/>
    </row>
    <row r="32" spans="1:17" x14ac:dyDescent="0.35">
      <c r="A32" s="77"/>
      <c r="B32" s="68"/>
      <c r="C32" s="69"/>
      <c r="D32" s="168"/>
      <c r="E32" s="168"/>
      <c r="F32" s="69"/>
      <c r="G32" s="271"/>
      <c r="H32" s="271"/>
      <c r="I32" s="69"/>
      <c r="J32" s="69"/>
      <c r="K32" s="69"/>
      <c r="L32" s="70" t="str">
        <f t="shared" si="1"/>
        <v/>
      </c>
      <c r="M32" s="70" t="str">
        <f t="shared" si="2"/>
        <v/>
      </c>
      <c r="N32" s="185"/>
      <c r="O32" s="185"/>
      <c r="P32" s="70" t="str">
        <f t="shared" si="3"/>
        <v/>
      </c>
      <c r="Q32" s="77"/>
    </row>
    <row r="33" spans="1:17" x14ac:dyDescent="0.35">
      <c r="A33" s="77"/>
      <c r="B33" s="68"/>
      <c r="C33" s="69"/>
      <c r="D33" s="168"/>
      <c r="E33" s="168"/>
      <c r="F33" s="69"/>
      <c r="G33" s="271"/>
      <c r="H33" s="271"/>
      <c r="I33" s="69"/>
      <c r="J33" s="69"/>
      <c r="K33" s="69"/>
      <c r="L33" s="70" t="str">
        <f t="shared" si="1"/>
        <v/>
      </c>
      <c r="M33" s="70" t="str">
        <f t="shared" si="2"/>
        <v/>
      </c>
      <c r="N33" s="185"/>
      <c r="O33" s="185"/>
      <c r="P33" s="70" t="str">
        <f t="shared" si="3"/>
        <v/>
      </c>
      <c r="Q33" s="77"/>
    </row>
    <row r="34" spans="1:17" x14ac:dyDescent="0.35">
      <c r="A34" s="77"/>
      <c r="B34" s="68"/>
      <c r="C34" s="69"/>
      <c r="D34" s="168"/>
      <c r="E34" s="168"/>
      <c r="F34" s="69"/>
      <c r="G34" s="271"/>
      <c r="H34" s="271"/>
      <c r="I34" s="69"/>
      <c r="J34" s="69"/>
      <c r="K34" s="69"/>
      <c r="L34" s="70" t="str">
        <f t="shared" si="1"/>
        <v/>
      </c>
      <c r="M34" s="70" t="str">
        <f t="shared" si="2"/>
        <v/>
      </c>
      <c r="N34" s="185"/>
      <c r="O34" s="185"/>
      <c r="P34" s="70" t="str">
        <f t="shared" si="3"/>
        <v/>
      </c>
      <c r="Q34" s="77"/>
    </row>
    <row r="35" spans="1:17" x14ac:dyDescent="0.35">
      <c r="A35" s="77"/>
      <c r="B35" s="68"/>
      <c r="C35" s="69"/>
      <c r="D35" s="168"/>
      <c r="E35" s="168"/>
      <c r="F35" s="69"/>
      <c r="G35" s="271"/>
      <c r="H35" s="271"/>
      <c r="I35" s="69"/>
      <c r="J35" s="69"/>
      <c r="K35" s="69"/>
      <c r="L35" s="70" t="str">
        <f t="shared" si="1"/>
        <v/>
      </c>
      <c r="M35" s="70" t="str">
        <f t="shared" si="2"/>
        <v/>
      </c>
      <c r="N35" s="185"/>
      <c r="O35" s="185"/>
      <c r="P35" s="70" t="str">
        <f t="shared" si="3"/>
        <v/>
      </c>
      <c r="Q35" s="77"/>
    </row>
    <row r="36" spans="1:17" x14ac:dyDescent="0.35">
      <c r="A36" s="77"/>
      <c r="B36" s="68"/>
      <c r="C36" s="69"/>
      <c r="D36" s="168"/>
      <c r="E36" s="168"/>
      <c r="F36" s="69"/>
      <c r="G36" s="271"/>
      <c r="H36" s="271"/>
      <c r="I36" s="69"/>
      <c r="J36" s="69"/>
      <c r="K36" s="69"/>
      <c r="L36" s="70" t="str">
        <f t="shared" si="1"/>
        <v/>
      </c>
      <c r="M36" s="70" t="str">
        <f t="shared" si="2"/>
        <v/>
      </c>
      <c r="N36" s="185"/>
      <c r="O36" s="185"/>
      <c r="P36" s="70" t="str">
        <f t="shared" si="3"/>
        <v/>
      </c>
      <c r="Q36" s="77"/>
    </row>
    <row r="37" spans="1:17" x14ac:dyDescent="0.35">
      <c r="A37" s="77"/>
      <c r="B37" s="68"/>
      <c r="C37" s="69"/>
      <c r="D37" s="168"/>
      <c r="E37" s="168"/>
      <c r="F37" s="69"/>
      <c r="G37" s="271"/>
      <c r="H37" s="271"/>
      <c r="I37" s="69"/>
      <c r="J37" s="69"/>
      <c r="K37" s="69"/>
      <c r="L37" s="70" t="str">
        <f t="shared" si="1"/>
        <v/>
      </c>
      <c r="M37" s="70" t="str">
        <f t="shared" si="2"/>
        <v/>
      </c>
      <c r="N37" s="185"/>
      <c r="O37" s="185"/>
      <c r="P37" s="70" t="str">
        <f t="shared" si="3"/>
        <v/>
      </c>
      <c r="Q37" s="77"/>
    </row>
    <row r="38" spans="1:17" x14ac:dyDescent="0.35">
      <c r="A38" s="77"/>
      <c r="B38" s="68"/>
      <c r="C38" s="69"/>
      <c r="D38" s="168"/>
      <c r="E38" s="168"/>
      <c r="F38" s="69"/>
      <c r="G38" s="271"/>
      <c r="H38" s="271"/>
      <c r="I38" s="69"/>
      <c r="J38" s="69"/>
      <c r="K38" s="69"/>
      <c r="L38" s="70" t="str">
        <f t="shared" si="1"/>
        <v/>
      </c>
      <c r="M38" s="70" t="str">
        <f t="shared" si="2"/>
        <v/>
      </c>
      <c r="N38" s="185"/>
      <c r="O38" s="185"/>
      <c r="P38" s="70" t="str">
        <f t="shared" si="3"/>
        <v/>
      </c>
      <c r="Q38" s="77"/>
    </row>
    <row r="39" spans="1:17" x14ac:dyDescent="0.35">
      <c r="A39" s="77"/>
      <c r="B39" s="68"/>
      <c r="C39" s="69"/>
      <c r="D39" s="168"/>
      <c r="E39" s="168"/>
      <c r="F39" s="69"/>
      <c r="G39" s="271"/>
      <c r="H39" s="271"/>
      <c r="I39" s="69"/>
      <c r="J39" s="69"/>
      <c r="K39" s="69"/>
      <c r="L39" s="70" t="str">
        <f t="shared" si="1"/>
        <v/>
      </c>
      <c r="M39" s="70" t="str">
        <f t="shared" si="2"/>
        <v/>
      </c>
      <c r="N39" s="185"/>
      <c r="O39" s="185"/>
      <c r="P39" s="70" t="str">
        <f t="shared" si="3"/>
        <v/>
      </c>
      <c r="Q39" s="77"/>
    </row>
    <row r="40" spans="1:17" x14ac:dyDescent="0.35">
      <c r="A40" s="77"/>
      <c r="B40" s="68"/>
      <c r="C40" s="69"/>
      <c r="D40" s="168"/>
      <c r="E40" s="168"/>
      <c r="F40" s="69"/>
      <c r="G40" s="271"/>
      <c r="H40" s="271"/>
      <c r="I40" s="69"/>
      <c r="J40" s="69"/>
      <c r="K40" s="69"/>
      <c r="L40" s="70" t="str">
        <f t="shared" si="1"/>
        <v/>
      </c>
      <c r="M40" s="70" t="str">
        <f t="shared" si="2"/>
        <v/>
      </c>
      <c r="N40" s="185"/>
      <c r="O40" s="185"/>
      <c r="P40" s="70" t="str">
        <f t="shared" si="3"/>
        <v/>
      </c>
      <c r="Q40" s="77"/>
    </row>
    <row r="41" spans="1:17" x14ac:dyDescent="0.35">
      <c r="A41" s="77"/>
      <c r="B41" s="68"/>
      <c r="C41" s="69"/>
      <c r="D41" s="168"/>
      <c r="E41" s="168"/>
      <c r="F41" s="69"/>
      <c r="G41" s="271"/>
      <c r="H41" s="271"/>
      <c r="I41" s="69"/>
      <c r="J41" s="69"/>
      <c r="K41" s="69"/>
      <c r="L41" s="70" t="str">
        <f t="shared" si="1"/>
        <v/>
      </c>
      <c r="M41" s="70" t="str">
        <f t="shared" si="2"/>
        <v/>
      </c>
      <c r="N41" s="185"/>
      <c r="O41" s="185"/>
      <c r="P41" s="70" t="str">
        <f t="shared" si="3"/>
        <v/>
      </c>
      <c r="Q41" s="77"/>
    </row>
    <row r="42" spans="1:17" x14ac:dyDescent="0.35">
      <c r="A42" s="77"/>
      <c r="B42" s="68"/>
      <c r="C42" s="69"/>
      <c r="D42" s="168"/>
      <c r="E42" s="168"/>
      <c r="F42" s="69"/>
      <c r="G42" s="271"/>
      <c r="H42" s="271"/>
      <c r="I42" s="69"/>
      <c r="J42" s="69"/>
      <c r="K42" s="69"/>
      <c r="L42" s="70" t="str">
        <f t="shared" si="1"/>
        <v/>
      </c>
      <c r="M42" s="70" t="str">
        <f t="shared" si="2"/>
        <v/>
      </c>
      <c r="N42" s="185"/>
      <c r="O42" s="185"/>
      <c r="P42" s="70" t="str">
        <f t="shared" si="3"/>
        <v/>
      </c>
      <c r="Q42" s="77"/>
    </row>
    <row r="43" spans="1:17" x14ac:dyDescent="0.35">
      <c r="A43" s="77"/>
      <c r="B43" s="68"/>
      <c r="C43" s="69"/>
      <c r="D43" s="168"/>
      <c r="E43" s="168"/>
      <c r="F43" s="69"/>
      <c r="G43" s="271"/>
      <c r="H43" s="271"/>
      <c r="I43" s="69"/>
      <c r="J43" s="69"/>
      <c r="K43" s="69"/>
      <c r="L43" s="70" t="str">
        <f t="shared" si="1"/>
        <v/>
      </c>
      <c r="M43" s="70" t="str">
        <f t="shared" si="2"/>
        <v/>
      </c>
      <c r="N43" s="185"/>
      <c r="O43" s="185"/>
      <c r="P43" s="70" t="str">
        <f t="shared" si="3"/>
        <v/>
      </c>
      <c r="Q43" s="77"/>
    </row>
    <row r="44" spans="1:17" x14ac:dyDescent="0.35">
      <c r="A44" s="77"/>
      <c r="B44" s="68"/>
      <c r="C44" s="69"/>
      <c r="D44" s="168"/>
      <c r="E44" s="168"/>
      <c r="F44" s="69"/>
      <c r="G44" s="271"/>
      <c r="H44" s="271"/>
      <c r="I44" s="69"/>
      <c r="J44" s="69"/>
      <c r="K44" s="69"/>
      <c r="L44" s="70" t="str">
        <f t="shared" si="1"/>
        <v/>
      </c>
      <c r="M44" s="70" t="str">
        <f t="shared" si="2"/>
        <v/>
      </c>
      <c r="N44" s="185"/>
      <c r="O44" s="185"/>
      <c r="P44" s="70" t="str">
        <f t="shared" si="3"/>
        <v/>
      </c>
      <c r="Q44" s="77"/>
    </row>
    <row r="45" spans="1:17" x14ac:dyDescent="0.35">
      <c r="A45" s="77"/>
      <c r="B45" s="68"/>
      <c r="C45" s="69"/>
      <c r="D45" s="168"/>
      <c r="E45" s="168"/>
      <c r="F45" s="69"/>
      <c r="G45" s="271"/>
      <c r="H45" s="271"/>
      <c r="I45" s="69"/>
      <c r="J45" s="69"/>
      <c r="K45" s="69"/>
      <c r="L45" s="70" t="str">
        <f t="shared" si="1"/>
        <v/>
      </c>
      <c r="M45" s="70" t="str">
        <f t="shared" si="2"/>
        <v/>
      </c>
      <c r="N45" s="185"/>
      <c r="O45" s="185"/>
      <c r="P45" s="70" t="str">
        <f t="shared" si="3"/>
        <v/>
      </c>
      <c r="Q45" s="77"/>
    </row>
    <row r="46" spans="1:17" x14ac:dyDescent="0.35">
      <c r="A46" s="77"/>
      <c r="B46" s="68"/>
      <c r="C46" s="69"/>
      <c r="D46" s="168"/>
      <c r="E46" s="168"/>
      <c r="F46" s="69"/>
      <c r="G46" s="271"/>
      <c r="H46" s="271"/>
      <c r="I46" s="69"/>
      <c r="J46" s="69"/>
      <c r="K46" s="69"/>
      <c r="L46" s="70" t="str">
        <f t="shared" si="1"/>
        <v/>
      </c>
      <c r="M46" s="70" t="str">
        <f t="shared" si="2"/>
        <v/>
      </c>
      <c r="N46" s="185"/>
      <c r="O46" s="185"/>
      <c r="P46" s="70" t="str">
        <f t="shared" si="3"/>
        <v/>
      </c>
      <c r="Q46" s="77"/>
    </row>
    <row r="47" spans="1:17" x14ac:dyDescent="0.35">
      <c r="A47" s="77"/>
      <c r="B47" s="68"/>
      <c r="C47" s="69"/>
      <c r="D47" s="168"/>
      <c r="E47" s="168"/>
      <c r="F47" s="69"/>
      <c r="G47" s="271"/>
      <c r="H47" s="271"/>
      <c r="I47" s="69"/>
      <c r="J47" s="69"/>
      <c r="K47" s="69"/>
      <c r="L47" s="70" t="str">
        <f t="shared" si="1"/>
        <v/>
      </c>
      <c r="M47" s="70" t="str">
        <f t="shared" si="2"/>
        <v/>
      </c>
      <c r="N47" s="185"/>
      <c r="O47" s="185"/>
      <c r="P47" s="70" t="str">
        <f t="shared" si="3"/>
        <v/>
      </c>
      <c r="Q47" s="77"/>
    </row>
    <row r="48" spans="1:17" x14ac:dyDescent="0.35">
      <c r="A48" s="77"/>
      <c r="B48" s="68"/>
      <c r="C48" s="69"/>
      <c r="D48" s="168"/>
      <c r="E48" s="168"/>
      <c r="F48" s="69"/>
      <c r="G48" s="271"/>
      <c r="H48" s="271"/>
      <c r="I48" s="69"/>
      <c r="J48" s="69"/>
      <c r="K48" s="69"/>
      <c r="L48" s="70" t="str">
        <f t="shared" si="1"/>
        <v/>
      </c>
      <c r="M48" s="70" t="str">
        <f t="shared" si="2"/>
        <v/>
      </c>
      <c r="N48" s="185"/>
      <c r="O48" s="185"/>
      <c r="P48" s="70" t="str">
        <f t="shared" si="3"/>
        <v/>
      </c>
      <c r="Q48" s="77"/>
    </row>
    <row r="49" spans="1:17" x14ac:dyDescent="0.35">
      <c r="A49" s="77"/>
      <c r="B49" s="68"/>
      <c r="C49" s="69"/>
      <c r="D49" s="168"/>
      <c r="E49" s="168"/>
      <c r="F49" s="69"/>
      <c r="G49" s="271"/>
      <c r="H49" s="271"/>
      <c r="I49" s="69"/>
      <c r="J49" s="69"/>
      <c r="K49" s="69"/>
      <c r="L49" s="70" t="str">
        <f t="shared" si="1"/>
        <v/>
      </c>
      <c r="M49" s="70" t="str">
        <f t="shared" si="2"/>
        <v/>
      </c>
      <c r="N49" s="185"/>
      <c r="O49" s="185"/>
      <c r="P49" s="70" t="str">
        <f t="shared" si="3"/>
        <v/>
      </c>
      <c r="Q49" s="77"/>
    </row>
    <row r="50" spans="1:17" x14ac:dyDescent="0.35">
      <c r="A50" s="77"/>
      <c r="B50" s="68"/>
      <c r="C50" s="186"/>
      <c r="D50" s="90"/>
      <c r="E50" s="90"/>
      <c r="F50" s="186"/>
      <c r="G50" s="279"/>
      <c r="H50" s="280"/>
      <c r="I50" s="69"/>
      <c r="J50" s="69"/>
      <c r="K50" s="69"/>
      <c r="L50" s="70" t="str">
        <f t="shared" si="1"/>
        <v/>
      </c>
      <c r="M50" s="70" t="str">
        <f t="shared" si="2"/>
        <v/>
      </c>
      <c r="N50" s="185"/>
      <c r="O50" s="185"/>
      <c r="P50" s="70" t="str">
        <f t="shared" si="3"/>
        <v/>
      </c>
      <c r="Q50" s="77"/>
    </row>
    <row r="51" spans="1:17" x14ac:dyDescent="0.35">
      <c r="A51" s="77"/>
      <c r="B51" s="68"/>
      <c r="C51" s="186"/>
      <c r="D51" s="90"/>
      <c r="E51" s="90"/>
      <c r="F51" s="186"/>
      <c r="G51" s="279"/>
      <c r="H51" s="280"/>
      <c r="I51" s="69"/>
      <c r="J51" s="69"/>
      <c r="K51" s="69"/>
      <c r="L51" s="70" t="str">
        <f t="shared" si="1"/>
        <v/>
      </c>
      <c r="M51" s="70" t="str">
        <f t="shared" si="2"/>
        <v/>
      </c>
      <c r="N51" s="185"/>
      <c r="O51" s="185"/>
      <c r="P51" s="70" t="str">
        <f t="shared" si="3"/>
        <v/>
      </c>
      <c r="Q51" s="77"/>
    </row>
    <row r="52" spans="1:17" x14ac:dyDescent="0.35">
      <c r="A52" s="77"/>
      <c r="B52" s="68"/>
      <c r="C52" s="187"/>
      <c r="D52" s="90"/>
      <c r="E52" s="90"/>
      <c r="F52" s="186"/>
      <c r="G52" s="279"/>
      <c r="H52" s="280"/>
      <c r="I52" s="69"/>
      <c r="J52" s="69"/>
      <c r="K52" s="69"/>
      <c r="L52" s="70" t="str">
        <f t="shared" si="1"/>
        <v/>
      </c>
      <c r="M52" s="70" t="str">
        <f t="shared" si="2"/>
        <v/>
      </c>
      <c r="N52" s="185"/>
      <c r="O52" s="185"/>
      <c r="P52" s="70" t="str">
        <f t="shared" si="3"/>
        <v/>
      </c>
      <c r="Q52" s="77"/>
    </row>
    <row r="53" spans="1:17" ht="15.5" customHeight="1" x14ac:dyDescent="0.35">
      <c r="A53" s="77"/>
      <c r="B53" s="68"/>
      <c r="C53" s="187"/>
      <c r="D53" s="90"/>
      <c r="E53" s="90"/>
      <c r="F53" s="186"/>
      <c r="G53" s="279"/>
      <c r="H53" s="280"/>
      <c r="I53" s="69"/>
      <c r="J53" s="69"/>
      <c r="K53" s="69"/>
      <c r="L53" s="70" t="str">
        <f t="shared" si="1"/>
        <v/>
      </c>
      <c r="M53" s="70" t="str">
        <f t="shared" si="2"/>
        <v/>
      </c>
      <c r="N53" s="185"/>
      <c r="O53" s="185"/>
      <c r="P53" s="70" t="str">
        <f t="shared" si="3"/>
        <v/>
      </c>
      <c r="Q53" s="77"/>
    </row>
    <row r="54" spans="1:17" ht="15.5" customHeight="1" x14ac:dyDescent="0.35">
      <c r="A54" s="77"/>
      <c r="B54" s="68"/>
      <c r="C54" s="187"/>
      <c r="D54" s="90"/>
      <c r="E54" s="90"/>
      <c r="F54" s="186"/>
      <c r="G54" s="279"/>
      <c r="H54" s="280"/>
      <c r="I54" s="69"/>
      <c r="J54" s="69"/>
      <c r="K54" s="69"/>
      <c r="L54" s="70" t="str">
        <f t="shared" si="1"/>
        <v/>
      </c>
      <c r="M54" s="70" t="str">
        <f t="shared" si="2"/>
        <v/>
      </c>
      <c r="N54" s="185"/>
      <c r="O54" s="185"/>
      <c r="P54" s="70" t="str">
        <f t="shared" si="3"/>
        <v/>
      </c>
      <c r="Q54" s="77"/>
    </row>
    <row r="55" spans="1:17" ht="15.5" customHeight="1" x14ac:dyDescent="0.35">
      <c r="A55" s="77"/>
      <c r="B55" s="68"/>
      <c r="C55" s="187"/>
      <c r="D55" s="90"/>
      <c r="E55" s="90"/>
      <c r="F55" s="186"/>
      <c r="G55" s="279"/>
      <c r="H55" s="280"/>
      <c r="I55" s="69"/>
      <c r="J55" s="69"/>
      <c r="K55" s="69"/>
      <c r="L55" s="70" t="str">
        <f t="shared" si="1"/>
        <v/>
      </c>
      <c r="M55" s="70" t="str">
        <f t="shared" si="2"/>
        <v/>
      </c>
      <c r="N55" s="185"/>
      <c r="O55" s="185"/>
      <c r="P55" s="70" t="str">
        <f t="shared" si="3"/>
        <v/>
      </c>
      <c r="Q55" s="77"/>
    </row>
    <row r="56" spans="1:17" ht="15.5" customHeight="1" x14ac:dyDescent="0.35">
      <c r="A56" s="77"/>
      <c r="B56" s="68"/>
      <c r="C56" s="187"/>
      <c r="D56" s="90"/>
      <c r="E56" s="90"/>
      <c r="F56" s="186"/>
      <c r="G56" s="279"/>
      <c r="H56" s="280"/>
      <c r="I56" s="69"/>
      <c r="J56" s="69"/>
      <c r="K56" s="69"/>
      <c r="L56" s="70" t="str">
        <f t="shared" si="1"/>
        <v/>
      </c>
      <c r="M56" s="70" t="str">
        <f t="shared" si="2"/>
        <v/>
      </c>
      <c r="N56" s="185"/>
      <c r="O56" s="185"/>
      <c r="P56" s="70" t="str">
        <f t="shared" si="3"/>
        <v/>
      </c>
      <c r="Q56" s="77"/>
    </row>
    <row r="57" spans="1:17" ht="15.5" customHeight="1" x14ac:dyDescent="0.35">
      <c r="A57" s="77"/>
      <c r="B57" s="68"/>
      <c r="C57" s="187"/>
      <c r="D57" s="90"/>
      <c r="E57" s="90"/>
      <c r="F57" s="186"/>
      <c r="G57" s="279"/>
      <c r="H57" s="280"/>
      <c r="I57" s="69"/>
      <c r="J57" s="69"/>
      <c r="K57" s="69"/>
      <c r="L57" s="70" t="str">
        <f t="shared" si="1"/>
        <v/>
      </c>
      <c r="M57" s="70" t="str">
        <f t="shared" si="2"/>
        <v/>
      </c>
      <c r="N57" s="185"/>
      <c r="O57" s="185"/>
      <c r="P57" s="70" t="str">
        <f t="shared" si="3"/>
        <v/>
      </c>
      <c r="Q57" s="77"/>
    </row>
    <row r="58" spans="1:17" ht="15.5" customHeight="1" x14ac:dyDescent="0.35">
      <c r="A58" s="77"/>
      <c r="B58" s="68"/>
      <c r="C58" s="187"/>
      <c r="D58" s="90"/>
      <c r="E58" s="90"/>
      <c r="F58" s="186"/>
      <c r="G58" s="279"/>
      <c r="H58" s="280"/>
      <c r="I58" s="69"/>
      <c r="J58" s="69"/>
      <c r="K58" s="69"/>
      <c r="L58" s="70" t="str">
        <f t="shared" si="1"/>
        <v/>
      </c>
      <c r="M58" s="70" t="str">
        <f t="shared" si="2"/>
        <v/>
      </c>
      <c r="N58" s="185"/>
      <c r="O58" s="185"/>
      <c r="P58" s="70" t="str">
        <f t="shared" si="3"/>
        <v/>
      </c>
      <c r="Q58" s="77"/>
    </row>
    <row r="59" spans="1:17" x14ac:dyDescent="0.35">
      <c r="A59" s="77"/>
      <c r="B59" s="68"/>
      <c r="C59" s="186"/>
      <c r="D59" s="90"/>
      <c r="E59" s="90"/>
      <c r="F59" s="186"/>
      <c r="G59" s="279"/>
      <c r="H59" s="280"/>
      <c r="I59" s="69"/>
      <c r="J59" s="69"/>
      <c r="K59" s="69"/>
      <c r="L59" s="70" t="str">
        <f t="shared" si="1"/>
        <v/>
      </c>
      <c r="M59" s="70" t="str">
        <f t="shared" si="2"/>
        <v/>
      </c>
      <c r="N59" s="185"/>
      <c r="O59" s="185"/>
      <c r="P59" s="70" t="str">
        <f t="shared" si="3"/>
        <v/>
      </c>
      <c r="Q59" s="77"/>
    </row>
    <row r="60" spans="1:17" x14ac:dyDescent="0.35">
      <c r="A60" s="77"/>
      <c r="B60" s="68"/>
      <c r="C60" s="186"/>
      <c r="D60" s="90"/>
      <c r="E60" s="90"/>
      <c r="F60" s="186"/>
      <c r="G60" s="279"/>
      <c r="H60" s="280"/>
      <c r="I60" s="69"/>
      <c r="J60" s="69"/>
      <c r="K60" s="69"/>
      <c r="L60" s="70" t="str">
        <f t="shared" si="1"/>
        <v/>
      </c>
      <c r="M60" s="70" t="str">
        <f t="shared" si="2"/>
        <v/>
      </c>
      <c r="N60" s="185"/>
      <c r="O60" s="185"/>
      <c r="P60" s="70" t="str">
        <f t="shared" si="3"/>
        <v/>
      </c>
      <c r="Q60" s="77"/>
    </row>
    <row r="61" spans="1:17" x14ac:dyDescent="0.35">
      <c r="A61" s="77"/>
      <c r="B61" s="68"/>
      <c r="C61" s="186"/>
      <c r="D61" s="90"/>
      <c r="E61" s="90"/>
      <c r="F61" s="186"/>
      <c r="G61" s="279"/>
      <c r="H61" s="280"/>
      <c r="I61" s="69"/>
      <c r="J61" s="69"/>
      <c r="K61" s="69"/>
      <c r="L61" s="70" t="str">
        <f t="shared" si="1"/>
        <v/>
      </c>
      <c r="M61" s="70" t="str">
        <f t="shared" si="2"/>
        <v/>
      </c>
      <c r="N61" s="185"/>
      <c r="O61" s="185"/>
      <c r="P61" s="70" t="str">
        <f t="shared" si="3"/>
        <v/>
      </c>
      <c r="Q61" s="77"/>
    </row>
    <row r="62" spans="1:17" x14ac:dyDescent="0.35">
      <c r="A62" s="77"/>
      <c r="B62" s="68"/>
      <c r="C62" s="186"/>
      <c r="D62" s="90"/>
      <c r="E62" s="90"/>
      <c r="F62" s="186"/>
      <c r="G62" s="279"/>
      <c r="H62" s="280"/>
      <c r="I62" s="69"/>
      <c r="J62" s="69"/>
      <c r="K62" s="69"/>
      <c r="L62" s="70" t="str">
        <f t="shared" si="1"/>
        <v/>
      </c>
      <c r="M62" s="70" t="str">
        <f t="shared" si="2"/>
        <v/>
      </c>
      <c r="N62" s="185"/>
      <c r="O62" s="185"/>
      <c r="P62" s="70" t="str">
        <f t="shared" si="3"/>
        <v/>
      </c>
      <c r="Q62" s="77"/>
    </row>
    <row r="63" spans="1:17" x14ac:dyDescent="0.35">
      <c r="A63" s="77"/>
      <c r="B63" s="68"/>
      <c r="C63" s="186"/>
      <c r="D63" s="90"/>
      <c r="E63" s="90"/>
      <c r="F63" s="186"/>
      <c r="G63" s="279"/>
      <c r="H63" s="280"/>
      <c r="I63" s="69"/>
      <c r="J63" s="69"/>
      <c r="K63" s="69"/>
      <c r="L63" s="70" t="str">
        <f t="shared" si="1"/>
        <v/>
      </c>
      <c r="M63" s="70" t="str">
        <f t="shared" si="2"/>
        <v/>
      </c>
      <c r="N63" s="185"/>
      <c r="O63" s="185"/>
      <c r="P63" s="70" t="str">
        <f t="shared" si="3"/>
        <v/>
      </c>
      <c r="Q63" s="77"/>
    </row>
    <row r="64" spans="1:17" x14ac:dyDescent="0.35">
      <c r="A64" s="77"/>
      <c r="B64" s="68"/>
      <c r="C64" s="186"/>
      <c r="D64" s="90"/>
      <c r="E64" s="90"/>
      <c r="F64" s="186"/>
      <c r="G64" s="279"/>
      <c r="H64" s="280"/>
      <c r="I64" s="69"/>
      <c r="J64" s="69"/>
      <c r="K64" s="69"/>
      <c r="L64" s="70" t="str">
        <f t="shared" si="1"/>
        <v/>
      </c>
      <c r="M64" s="70" t="str">
        <f t="shared" si="2"/>
        <v/>
      </c>
      <c r="N64" s="185"/>
      <c r="O64" s="185"/>
      <c r="P64" s="70" t="str">
        <f t="shared" si="3"/>
        <v/>
      </c>
      <c r="Q64" s="77"/>
    </row>
    <row r="65" spans="1:17" x14ac:dyDescent="0.35">
      <c r="A65" s="77"/>
      <c r="B65" s="68"/>
      <c r="C65" s="186"/>
      <c r="D65" s="90"/>
      <c r="E65" s="90"/>
      <c r="F65" s="186"/>
      <c r="G65" s="279"/>
      <c r="H65" s="280"/>
      <c r="I65" s="69"/>
      <c r="J65" s="69"/>
      <c r="K65" s="69"/>
      <c r="L65" s="70" t="str">
        <f t="shared" si="1"/>
        <v/>
      </c>
      <c r="M65" s="70" t="str">
        <f t="shared" si="2"/>
        <v/>
      </c>
      <c r="N65" s="185"/>
      <c r="O65" s="185"/>
      <c r="P65" s="70" t="str">
        <f t="shared" si="3"/>
        <v/>
      </c>
      <c r="Q65" s="77"/>
    </row>
    <row r="66" spans="1:17" x14ac:dyDescent="0.35">
      <c r="A66" s="77"/>
      <c r="B66" s="68"/>
      <c r="C66" s="186"/>
      <c r="D66" s="90"/>
      <c r="E66" s="90"/>
      <c r="F66" s="186"/>
      <c r="G66" s="279"/>
      <c r="H66" s="280"/>
      <c r="I66" s="69"/>
      <c r="J66" s="69"/>
      <c r="K66" s="69"/>
      <c r="L66" s="70" t="str">
        <f t="shared" si="1"/>
        <v/>
      </c>
      <c r="M66" s="70" t="str">
        <f t="shared" si="2"/>
        <v/>
      </c>
      <c r="N66" s="185"/>
      <c r="O66" s="185"/>
      <c r="P66" s="70" t="str">
        <f t="shared" si="3"/>
        <v/>
      </c>
      <c r="Q66" s="77"/>
    </row>
    <row r="67" spans="1:17" x14ac:dyDescent="0.35">
      <c r="A67" s="77"/>
      <c r="B67" s="68"/>
      <c r="C67" s="186"/>
      <c r="D67" s="90"/>
      <c r="E67" s="90"/>
      <c r="F67" s="186"/>
      <c r="G67" s="279"/>
      <c r="H67" s="280"/>
      <c r="I67" s="69"/>
      <c r="J67" s="69"/>
      <c r="K67" s="69"/>
      <c r="L67" s="70" t="str">
        <f t="shared" si="1"/>
        <v/>
      </c>
      <c r="M67" s="70" t="str">
        <f t="shared" si="2"/>
        <v/>
      </c>
      <c r="N67" s="185"/>
      <c r="O67" s="185"/>
      <c r="P67" s="70" t="str">
        <f t="shared" si="3"/>
        <v/>
      </c>
      <c r="Q67" s="77"/>
    </row>
    <row r="68" spans="1:17" x14ac:dyDescent="0.35">
      <c r="A68" s="77"/>
      <c r="B68" s="68"/>
      <c r="C68" s="186"/>
      <c r="D68" s="90"/>
      <c r="E68" s="90"/>
      <c r="F68" s="186"/>
      <c r="G68" s="279"/>
      <c r="H68" s="280"/>
      <c r="I68" s="69"/>
      <c r="J68" s="69"/>
      <c r="K68" s="69"/>
      <c r="L68" s="70" t="str">
        <f t="shared" si="1"/>
        <v/>
      </c>
      <c r="M68" s="70" t="str">
        <f t="shared" si="2"/>
        <v/>
      </c>
      <c r="N68" s="185"/>
      <c r="O68" s="185"/>
      <c r="P68" s="70" t="str">
        <f t="shared" si="3"/>
        <v/>
      </c>
      <c r="Q68" s="77"/>
    </row>
    <row r="69" spans="1:17" x14ac:dyDescent="0.35">
      <c r="A69" s="77"/>
      <c r="B69" s="68"/>
      <c r="C69" s="186"/>
      <c r="D69" s="90"/>
      <c r="E69" s="90"/>
      <c r="F69" s="186"/>
      <c r="G69" s="279"/>
      <c r="H69" s="280"/>
      <c r="I69" s="69"/>
      <c r="J69" s="69"/>
      <c r="K69" s="69"/>
      <c r="L69" s="70" t="str">
        <f t="shared" si="1"/>
        <v/>
      </c>
      <c r="M69" s="70" t="str">
        <f t="shared" si="2"/>
        <v/>
      </c>
      <c r="N69" s="185"/>
      <c r="O69" s="185"/>
      <c r="P69" s="70" t="str">
        <f t="shared" si="3"/>
        <v/>
      </c>
      <c r="Q69" s="77"/>
    </row>
    <row r="70" spans="1:17" x14ac:dyDescent="0.35">
      <c r="A70" s="77"/>
      <c r="B70" s="68"/>
      <c r="C70" s="186"/>
      <c r="D70" s="90"/>
      <c r="E70" s="90"/>
      <c r="F70" s="186"/>
      <c r="G70" s="279"/>
      <c r="H70" s="280"/>
      <c r="I70" s="69"/>
      <c r="J70" s="69"/>
      <c r="K70" s="69"/>
      <c r="L70" s="70" t="str">
        <f t="shared" si="1"/>
        <v/>
      </c>
      <c r="M70" s="70" t="str">
        <f t="shared" si="2"/>
        <v/>
      </c>
      <c r="N70" s="185"/>
      <c r="O70" s="185"/>
      <c r="P70" s="70" t="str">
        <f t="shared" si="3"/>
        <v/>
      </c>
      <c r="Q70" s="77"/>
    </row>
    <row r="71" spans="1:17" x14ac:dyDescent="0.35">
      <c r="A71" s="77"/>
      <c r="B71" s="68"/>
      <c r="C71" s="186"/>
      <c r="D71" s="90"/>
      <c r="E71" s="90"/>
      <c r="F71" s="186"/>
      <c r="G71" s="279"/>
      <c r="H71" s="280"/>
      <c r="I71" s="69"/>
      <c r="J71" s="69"/>
      <c r="K71" s="69"/>
      <c r="L71" s="70" t="str">
        <f t="shared" si="1"/>
        <v/>
      </c>
      <c r="M71" s="70" t="str">
        <f t="shared" si="2"/>
        <v/>
      </c>
      <c r="N71" s="185"/>
      <c r="O71" s="185"/>
      <c r="P71" s="70" t="str">
        <f t="shared" si="3"/>
        <v/>
      </c>
      <c r="Q71" s="77"/>
    </row>
    <row r="72" spans="1:17" x14ac:dyDescent="0.35">
      <c r="A72" s="77"/>
      <c r="B72" s="68"/>
      <c r="C72" s="186"/>
      <c r="D72" s="90"/>
      <c r="E72" s="90"/>
      <c r="F72" s="186"/>
      <c r="G72" s="279"/>
      <c r="H72" s="280"/>
      <c r="I72" s="69"/>
      <c r="J72" s="69"/>
      <c r="K72" s="69"/>
      <c r="L72" s="70" t="str">
        <f t="shared" si="1"/>
        <v/>
      </c>
      <c r="M72" s="70" t="str">
        <f t="shared" si="2"/>
        <v/>
      </c>
      <c r="N72" s="185"/>
      <c r="O72" s="185"/>
      <c r="P72" s="70" t="str">
        <f t="shared" si="3"/>
        <v/>
      </c>
      <c r="Q72" s="77"/>
    </row>
    <row r="73" spans="1:17" x14ac:dyDescent="0.35">
      <c r="A73" s="77"/>
      <c r="B73" s="68"/>
      <c r="C73" s="186"/>
      <c r="D73" s="90"/>
      <c r="E73" s="90"/>
      <c r="F73" s="186"/>
      <c r="G73" s="279"/>
      <c r="H73" s="280"/>
      <c r="I73" s="69"/>
      <c r="J73" s="69"/>
      <c r="K73" s="69"/>
      <c r="L73" s="70" t="str">
        <f t="shared" si="1"/>
        <v/>
      </c>
      <c r="M73" s="70" t="str">
        <f t="shared" si="2"/>
        <v/>
      </c>
      <c r="N73" s="185"/>
      <c r="O73" s="185"/>
      <c r="P73" s="70" t="str">
        <f t="shared" si="3"/>
        <v/>
      </c>
      <c r="Q73" s="77"/>
    </row>
    <row r="74" spans="1:17" x14ac:dyDescent="0.35">
      <c r="A74" s="77"/>
      <c r="B74" s="68"/>
      <c r="C74" s="186"/>
      <c r="D74" s="90"/>
      <c r="E74" s="90"/>
      <c r="F74" s="186"/>
      <c r="G74" s="279"/>
      <c r="H74" s="280"/>
      <c r="I74" s="69"/>
      <c r="J74" s="69"/>
      <c r="K74" s="69"/>
      <c r="L74" s="70" t="str">
        <f t="shared" si="1"/>
        <v/>
      </c>
      <c r="M74" s="70" t="str">
        <f t="shared" si="2"/>
        <v/>
      </c>
      <c r="N74" s="185"/>
      <c r="O74" s="185"/>
      <c r="P74" s="70" t="str">
        <f t="shared" si="3"/>
        <v/>
      </c>
      <c r="Q74" s="77"/>
    </row>
    <row r="75" spans="1:17" x14ac:dyDescent="0.35">
      <c r="A75" s="77"/>
      <c r="B75" s="68"/>
      <c r="C75" s="186"/>
      <c r="D75" s="90"/>
      <c r="E75" s="90"/>
      <c r="F75" s="186"/>
      <c r="G75" s="279"/>
      <c r="H75" s="280"/>
      <c r="I75" s="69"/>
      <c r="J75" s="69"/>
      <c r="K75" s="69"/>
      <c r="L75" s="70" t="str">
        <f t="shared" si="1"/>
        <v/>
      </c>
      <c r="M75" s="70" t="str">
        <f t="shared" si="2"/>
        <v/>
      </c>
      <c r="N75" s="185"/>
      <c r="O75" s="185"/>
      <c r="P75" s="70" t="str">
        <f t="shared" si="3"/>
        <v/>
      </c>
      <c r="Q75" s="77"/>
    </row>
    <row r="76" spans="1:17" x14ac:dyDescent="0.35">
      <c r="A76" s="77"/>
      <c r="B76" s="68"/>
      <c r="C76" s="186"/>
      <c r="D76" s="90"/>
      <c r="E76" s="90"/>
      <c r="F76" s="186"/>
      <c r="G76" s="279"/>
      <c r="H76" s="280"/>
      <c r="I76" s="69"/>
      <c r="J76" s="69"/>
      <c r="K76" s="69"/>
      <c r="L76" s="70" t="str">
        <f t="shared" si="1"/>
        <v/>
      </c>
      <c r="M76" s="70" t="str">
        <f t="shared" si="2"/>
        <v/>
      </c>
      <c r="N76" s="185"/>
      <c r="O76" s="185"/>
      <c r="P76" s="70" t="str">
        <f t="shared" si="3"/>
        <v/>
      </c>
      <c r="Q76" s="77"/>
    </row>
    <row r="77" spans="1:17" x14ac:dyDescent="0.35">
      <c r="A77" s="77"/>
      <c r="B77" s="68"/>
      <c r="C77" s="186"/>
      <c r="D77" s="90"/>
      <c r="E77" s="90"/>
      <c r="F77" s="186"/>
      <c r="G77" s="279"/>
      <c r="H77" s="280"/>
      <c r="I77" s="69"/>
      <c r="J77" s="69"/>
      <c r="K77" s="69"/>
      <c r="L77" s="70" t="str">
        <f t="shared" si="1"/>
        <v/>
      </c>
      <c r="M77" s="70" t="str">
        <f t="shared" si="2"/>
        <v/>
      </c>
      <c r="N77" s="185"/>
      <c r="O77" s="185"/>
      <c r="P77" s="70" t="str">
        <f t="shared" si="3"/>
        <v/>
      </c>
      <c r="Q77" s="77"/>
    </row>
    <row r="78" spans="1:17" x14ac:dyDescent="0.35">
      <c r="A78" s="77"/>
      <c r="B78" s="68"/>
      <c r="C78" s="186"/>
      <c r="D78" s="90"/>
      <c r="E78" s="90"/>
      <c r="F78" s="186"/>
      <c r="G78" s="279"/>
      <c r="H78" s="280"/>
      <c r="I78" s="69"/>
      <c r="J78" s="69"/>
      <c r="K78" s="69"/>
      <c r="L78" s="70" t="str">
        <f t="shared" si="1"/>
        <v/>
      </c>
      <c r="M78" s="70" t="str">
        <f t="shared" si="2"/>
        <v/>
      </c>
      <c r="N78" s="185"/>
      <c r="O78" s="185"/>
      <c r="P78" s="70" t="str">
        <f t="shared" si="3"/>
        <v/>
      </c>
      <c r="Q78" s="77"/>
    </row>
    <row r="79" spans="1:17" x14ac:dyDescent="0.35">
      <c r="A79" s="77"/>
      <c r="B79" s="68"/>
      <c r="C79" s="186"/>
      <c r="D79" s="90"/>
      <c r="E79" s="90"/>
      <c r="F79" s="186"/>
      <c r="G79" s="279"/>
      <c r="H79" s="280"/>
      <c r="I79" s="69"/>
      <c r="J79" s="69"/>
      <c r="K79" s="69"/>
      <c r="L79" s="70" t="str">
        <f t="shared" si="1"/>
        <v/>
      </c>
      <c r="M79" s="70" t="str">
        <f t="shared" si="2"/>
        <v/>
      </c>
      <c r="N79" s="185"/>
      <c r="O79" s="185"/>
      <c r="P79" s="70" t="str">
        <f t="shared" si="3"/>
        <v/>
      </c>
      <c r="Q79" s="77"/>
    </row>
    <row r="80" spans="1:17" x14ac:dyDescent="0.35">
      <c r="A80" s="77"/>
      <c r="B80" s="68"/>
      <c r="C80" s="186"/>
      <c r="D80" s="90"/>
      <c r="E80" s="90"/>
      <c r="F80" s="186"/>
      <c r="G80" s="279"/>
      <c r="H80" s="280"/>
      <c r="I80" s="69"/>
      <c r="J80" s="69"/>
      <c r="K80" s="69"/>
      <c r="L80" s="70" t="str">
        <f t="shared" si="1"/>
        <v/>
      </c>
      <c r="M80" s="70" t="str">
        <f t="shared" si="2"/>
        <v/>
      </c>
      <c r="N80" s="185"/>
      <c r="O80" s="185"/>
      <c r="P80" s="70" t="str">
        <f t="shared" si="3"/>
        <v/>
      </c>
      <c r="Q80" s="77"/>
    </row>
    <row r="81" spans="1:17" x14ac:dyDescent="0.35">
      <c r="A81" s="77"/>
      <c r="B81" s="68"/>
      <c r="C81" s="186"/>
      <c r="D81" s="90"/>
      <c r="E81" s="90"/>
      <c r="F81" s="186"/>
      <c r="G81" s="279"/>
      <c r="H81" s="280"/>
      <c r="I81" s="69"/>
      <c r="J81" s="69"/>
      <c r="K81" s="69"/>
      <c r="L81" s="70" t="str">
        <f t="shared" si="1"/>
        <v/>
      </c>
      <c r="M81" s="70" t="str">
        <f t="shared" si="2"/>
        <v/>
      </c>
      <c r="N81" s="185"/>
      <c r="O81" s="185"/>
      <c r="P81" s="70" t="str">
        <f t="shared" si="3"/>
        <v/>
      </c>
      <c r="Q81" s="77"/>
    </row>
    <row r="82" spans="1:17" x14ac:dyDescent="0.35">
      <c r="A82" s="77"/>
      <c r="B82" s="68"/>
      <c r="C82" s="186"/>
      <c r="D82" s="90"/>
      <c r="E82" s="90"/>
      <c r="F82" s="186"/>
      <c r="G82" s="279"/>
      <c r="H82" s="280"/>
      <c r="I82" s="69"/>
      <c r="J82" s="69"/>
      <c r="K82" s="69"/>
      <c r="L82" s="70" t="str">
        <f t="shared" si="1"/>
        <v/>
      </c>
      <c r="M82" s="70" t="str">
        <f t="shared" si="2"/>
        <v/>
      </c>
      <c r="N82" s="185"/>
      <c r="O82" s="185"/>
      <c r="P82" s="70" t="str">
        <f t="shared" si="3"/>
        <v/>
      </c>
      <c r="Q82" s="77"/>
    </row>
    <row r="83" spans="1:17" x14ac:dyDescent="0.35">
      <c r="A83" s="77"/>
      <c r="B83" s="68"/>
      <c r="C83" s="186"/>
      <c r="D83" s="90"/>
      <c r="E83" s="90"/>
      <c r="F83" s="186"/>
      <c r="G83" s="279"/>
      <c r="H83" s="280"/>
      <c r="I83" s="69"/>
      <c r="J83" s="69"/>
      <c r="K83" s="69"/>
      <c r="L83" s="70" t="str">
        <f t="shared" si="1"/>
        <v/>
      </c>
      <c r="M83" s="70" t="str">
        <f t="shared" si="2"/>
        <v/>
      </c>
      <c r="N83" s="185"/>
      <c r="O83" s="185"/>
      <c r="P83" s="70" t="str">
        <f t="shared" si="3"/>
        <v/>
      </c>
      <c r="Q83" s="77"/>
    </row>
    <row r="84" spans="1:17" x14ac:dyDescent="0.35">
      <c r="A84" s="77"/>
      <c r="B84" s="68"/>
      <c r="C84" s="186"/>
      <c r="D84" s="90"/>
      <c r="E84" s="90"/>
      <c r="F84" s="186"/>
      <c r="G84" s="279"/>
      <c r="H84" s="280"/>
      <c r="I84" s="69"/>
      <c r="J84" s="69"/>
      <c r="K84" s="69"/>
      <c r="L84" s="70" t="str">
        <f t="shared" si="1"/>
        <v/>
      </c>
      <c r="M84" s="70" t="str">
        <f t="shared" si="2"/>
        <v/>
      </c>
      <c r="N84" s="185"/>
      <c r="O84" s="185"/>
      <c r="P84" s="70" t="str">
        <f t="shared" si="3"/>
        <v/>
      </c>
      <c r="Q84" s="77"/>
    </row>
    <row r="85" spans="1:17" x14ac:dyDescent="0.35">
      <c r="A85" s="77"/>
      <c r="B85" s="68"/>
      <c r="C85" s="186"/>
      <c r="D85" s="90"/>
      <c r="E85" s="90"/>
      <c r="F85" s="186"/>
      <c r="G85" s="279"/>
      <c r="H85" s="280"/>
      <c r="I85" s="69"/>
      <c r="J85" s="69"/>
      <c r="K85" s="69"/>
      <c r="L85" s="70" t="str">
        <f t="shared" si="1"/>
        <v/>
      </c>
      <c r="M85" s="70" t="str">
        <f t="shared" si="2"/>
        <v/>
      </c>
      <c r="N85" s="185"/>
      <c r="O85" s="185"/>
      <c r="P85" s="70" t="str">
        <f t="shared" si="3"/>
        <v/>
      </c>
      <c r="Q85" s="77"/>
    </row>
    <row r="86" spans="1:17" x14ac:dyDescent="0.35">
      <c r="A86" s="77"/>
      <c r="B86" s="68"/>
      <c r="C86" s="186"/>
      <c r="D86" s="90"/>
      <c r="E86" s="90"/>
      <c r="F86" s="186"/>
      <c r="G86" s="279"/>
      <c r="H86" s="280"/>
      <c r="I86" s="69"/>
      <c r="J86" s="69"/>
      <c r="K86" s="69"/>
      <c r="L86" s="70" t="str">
        <f t="shared" si="1"/>
        <v/>
      </c>
      <c r="M86" s="70" t="str">
        <f t="shared" si="2"/>
        <v/>
      </c>
      <c r="N86" s="185"/>
      <c r="O86" s="185"/>
      <c r="P86" s="70" t="str">
        <f t="shared" si="3"/>
        <v/>
      </c>
      <c r="Q86" s="77"/>
    </row>
    <row r="87" spans="1:17" x14ac:dyDescent="0.35">
      <c r="A87" s="77"/>
      <c r="B87" s="68"/>
      <c r="C87" s="186"/>
      <c r="D87" s="90"/>
      <c r="E87" s="90"/>
      <c r="F87" s="186"/>
      <c r="G87" s="279"/>
      <c r="H87" s="280"/>
      <c r="I87" s="69"/>
      <c r="J87" s="69"/>
      <c r="K87" s="69"/>
      <c r="L87" s="70" t="str">
        <f t="shared" si="1"/>
        <v/>
      </c>
      <c r="M87" s="70" t="str">
        <f t="shared" si="2"/>
        <v/>
      </c>
      <c r="N87" s="185"/>
      <c r="O87" s="185"/>
      <c r="P87" s="70" t="str">
        <f t="shared" si="3"/>
        <v/>
      </c>
      <c r="Q87" s="77"/>
    </row>
    <row r="88" spans="1:17" x14ac:dyDescent="0.35">
      <c r="A88" s="77"/>
      <c r="B88" s="68"/>
      <c r="C88" s="186"/>
      <c r="D88" s="90"/>
      <c r="E88" s="90"/>
      <c r="F88" s="186"/>
      <c r="G88" s="279"/>
      <c r="H88" s="280"/>
      <c r="I88" s="69"/>
      <c r="J88" s="69"/>
      <c r="K88" s="69"/>
      <c r="L88" s="70" t="str">
        <f t="shared" si="1"/>
        <v/>
      </c>
      <c r="M88" s="70" t="str">
        <f t="shared" si="2"/>
        <v/>
      </c>
      <c r="N88" s="185"/>
      <c r="O88" s="185"/>
      <c r="P88" s="70" t="str">
        <f t="shared" si="3"/>
        <v/>
      </c>
      <c r="Q88" s="77"/>
    </row>
    <row r="89" spans="1:17" x14ac:dyDescent="0.35">
      <c r="A89" s="77"/>
      <c r="B89" s="68"/>
      <c r="C89" s="186"/>
      <c r="D89" s="90"/>
      <c r="E89" s="90"/>
      <c r="F89" s="186"/>
      <c r="G89" s="279"/>
      <c r="H89" s="280"/>
      <c r="I89" s="69"/>
      <c r="J89" s="69"/>
      <c r="K89" s="69"/>
      <c r="L89" s="70" t="str">
        <f t="shared" si="1"/>
        <v/>
      </c>
      <c r="M89" s="70" t="str">
        <f t="shared" si="2"/>
        <v/>
      </c>
      <c r="N89" s="185"/>
      <c r="O89" s="185"/>
      <c r="P89" s="70" t="str">
        <f t="shared" si="3"/>
        <v/>
      </c>
      <c r="Q89" s="77"/>
    </row>
    <row r="90" spans="1:17" x14ac:dyDescent="0.35">
      <c r="A90" s="77"/>
      <c r="B90" s="68"/>
      <c r="C90" s="186"/>
      <c r="D90" s="90"/>
      <c r="E90" s="90"/>
      <c r="F90" s="186"/>
      <c r="G90" s="279"/>
      <c r="H90" s="280"/>
      <c r="I90" s="69"/>
      <c r="J90" s="69"/>
      <c r="K90" s="69"/>
      <c r="L90" s="70" t="str">
        <f t="shared" ref="L90:L99" si="4">IF(OR(I90="",J90="",K90=""),"",(J90/10)*(K90/100)*(I90/100))</f>
        <v/>
      </c>
      <c r="M90" s="70" t="str">
        <f t="shared" ref="M90:M99" si="5">IF(L90="","",IF(AND(C90="Yes",F90="No",L90&lt;=0.1),"Approved","Consider further"))</f>
        <v/>
      </c>
      <c r="N90" s="185"/>
      <c r="O90" s="185"/>
      <c r="P90" s="70" t="str">
        <f t="shared" si="3"/>
        <v/>
      </c>
      <c r="Q90" s="77"/>
    </row>
    <row r="91" spans="1:17" x14ac:dyDescent="0.35">
      <c r="A91" s="77"/>
      <c r="B91" s="68"/>
      <c r="C91" s="186"/>
      <c r="D91" s="90"/>
      <c r="E91" s="90"/>
      <c r="F91" s="186"/>
      <c r="G91" s="279"/>
      <c r="H91" s="280"/>
      <c r="I91" s="69"/>
      <c r="J91" s="69"/>
      <c r="K91" s="69"/>
      <c r="L91" s="70" t="str">
        <f t="shared" si="4"/>
        <v/>
      </c>
      <c r="M91" s="70" t="str">
        <f t="shared" si="5"/>
        <v/>
      </c>
      <c r="N91" s="185"/>
      <c r="O91" s="185"/>
      <c r="P91" s="70" t="str">
        <f t="shared" si="3"/>
        <v/>
      </c>
      <c r="Q91" s="77"/>
    </row>
    <row r="92" spans="1:17" x14ac:dyDescent="0.35">
      <c r="A92" s="77"/>
      <c r="B92" s="68"/>
      <c r="C92" s="186"/>
      <c r="D92" s="90"/>
      <c r="E92" s="90"/>
      <c r="F92" s="186"/>
      <c r="G92" s="279"/>
      <c r="H92" s="280"/>
      <c r="I92" s="69"/>
      <c r="J92" s="69"/>
      <c r="K92" s="69"/>
      <c r="L92" s="70" t="str">
        <f t="shared" si="4"/>
        <v/>
      </c>
      <c r="M92" s="70" t="str">
        <f t="shared" si="5"/>
        <v/>
      </c>
      <c r="N92" s="185"/>
      <c r="O92" s="185"/>
      <c r="P92" s="70" t="str">
        <f t="shared" ref="P92:P99" si="6">IF(AND(F92="",M92=""),"",IF(F92="Yes","Fail",IF(OR(M92="Approved",N92="Yes",O92="Yes"),"Pass","Fail")))</f>
        <v/>
      </c>
      <c r="Q92" s="77"/>
    </row>
    <row r="93" spans="1:17" x14ac:dyDescent="0.35">
      <c r="A93" s="77"/>
      <c r="B93" s="68"/>
      <c r="C93" s="186"/>
      <c r="D93" s="90"/>
      <c r="E93" s="90"/>
      <c r="F93" s="186"/>
      <c r="G93" s="279"/>
      <c r="H93" s="280"/>
      <c r="I93" s="69"/>
      <c r="J93" s="69"/>
      <c r="K93" s="69"/>
      <c r="L93" s="70" t="str">
        <f t="shared" si="4"/>
        <v/>
      </c>
      <c r="M93" s="70" t="str">
        <f t="shared" si="5"/>
        <v/>
      </c>
      <c r="N93" s="185"/>
      <c r="O93" s="185"/>
      <c r="P93" s="70" t="str">
        <f t="shared" si="6"/>
        <v/>
      </c>
      <c r="Q93" s="77"/>
    </row>
    <row r="94" spans="1:17" x14ac:dyDescent="0.35">
      <c r="A94" s="77"/>
      <c r="B94" s="68"/>
      <c r="C94" s="186"/>
      <c r="D94" s="90"/>
      <c r="E94" s="90"/>
      <c r="F94" s="186"/>
      <c r="G94" s="279"/>
      <c r="H94" s="280"/>
      <c r="I94" s="69"/>
      <c r="J94" s="69"/>
      <c r="K94" s="69"/>
      <c r="L94" s="70" t="str">
        <f t="shared" si="4"/>
        <v/>
      </c>
      <c r="M94" s="70" t="str">
        <f t="shared" si="5"/>
        <v/>
      </c>
      <c r="N94" s="185"/>
      <c r="O94" s="185"/>
      <c r="P94" s="70" t="str">
        <f t="shared" si="6"/>
        <v/>
      </c>
      <c r="Q94" s="77"/>
    </row>
    <row r="95" spans="1:17" x14ac:dyDescent="0.35">
      <c r="A95" s="77"/>
      <c r="B95" s="68"/>
      <c r="C95" s="186"/>
      <c r="D95" s="90"/>
      <c r="E95" s="90"/>
      <c r="F95" s="186"/>
      <c r="G95" s="279"/>
      <c r="H95" s="280"/>
      <c r="I95" s="69"/>
      <c r="J95" s="69"/>
      <c r="K95" s="69"/>
      <c r="L95" s="70" t="str">
        <f t="shared" si="4"/>
        <v/>
      </c>
      <c r="M95" s="70" t="str">
        <f t="shared" si="5"/>
        <v/>
      </c>
      <c r="N95" s="185"/>
      <c r="O95" s="185"/>
      <c r="P95" s="70" t="str">
        <f t="shared" si="6"/>
        <v/>
      </c>
      <c r="Q95" s="77"/>
    </row>
    <row r="96" spans="1:17" x14ac:dyDescent="0.35">
      <c r="A96" s="77"/>
      <c r="B96" s="68"/>
      <c r="C96" s="186"/>
      <c r="D96" s="90"/>
      <c r="E96" s="90"/>
      <c r="F96" s="186"/>
      <c r="G96" s="279"/>
      <c r="H96" s="280"/>
      <c r="I96" s="69"/>
      <c r="J96" s="69"/>
      <c r="K96" s="69"/>
      <c r="L96" s="70" t="str">
        <f t="shared" si="4"/>
        <v/>
      </c>
      <c r="M96" s="70" t="str">
        <f t="shared" si="5"/>
        <v/>
      </c>
      <c r="N96" s="185"/>
      <c r="O96" s="185"/>
      <c r="P96" s="70" t="str">
        <f t="shared" si="6"/>
        <v/>
      </c>
      <c r="Q96" s="77"/>
    </row>
    <row r="97" spans="1:17" x14ac:dyDescent="0.35">
      <c r="A97" s="77"/>
      <c r="B97" s="68"/>
      <c r="C97" s="186"/>
      <c r="D97" s="90"/>
      <c r="E97" s="90"/>
      <c r="F97" s="186"/>
      <c r="G97" s="279"/>
      <c r="H97" s="280"/>
      <c r="I97" s="186"/>
      <c r="J97" s="186"/>
      <c r="K97" s="186"/>
      <c r="L97" s="70" t="str">
        <f t="shared" si="4"/>
        <v/>
      </c>
      <c r="M97" s="70" t="str">
        <f t="shared" si="5"/>
        <v/>
      </c>
      <c r="N97" s="185"/>
      <c r="O97" s="185"/>
      <c r="P97" s="70" t="str">
        <f t="shared" si="6"/>
        <v/>
      </c>
      <c r="Q97" s="77"/>
    </row>
    <row r="98" spans="1:17" x14ac:dyDescent="0.35">
      <c r="A98" s="77"/>
      <c r="B98" s="68"/>
      <c r="C98" s="186"/>
      <c r="D98" s="90"/>
      <c r="E98" s="90"/>
      <c r="F98" s="186"/>
      <c r="G98" s="279"/>
      <c r="H98" s="280"/>
      <c r="I98" s="186"/>
      <c r="J98" s="186"/>
      <c r="K98" s="186"/>
      <c r="L98" s="70" t="str">
        <f t="shared" si="4"/>
        <v/>
      </c>
      <c r="M98" s="70" t="str">
        <f t="shared" si="5"/>
        <v/>
      </c>
      <c r="N98" s="185"/>
      <c r="O98" s="185"/>
      <c r="P98" s="70" t="str">
        <f t="shared" si="6"/>
        <v/>
      </c>
      <c r="Q98" s="77"/>
    </row>
    <row r="99" spans="1:17" x14ac:dyDescent="0.35">
      <c r="A99" s="77"/>
      <c r="B99" s="68"/>
      <c r="C99" s="186"/>
      <c r="D99" s="90"/>
      <c r="E99" s="90"/>
      <c r="F99" s="186"/>
      <c r="G99" s="279"/>
      <c r="H99" s="280"/>
      <c r="I99" s="186"/>
      <c r="J99" s="186"/>
      <c r="K99" s="186"/>
      <c r="L99" s="70" t="str">
        <f t="shared" si="4"/>
        <v/>
      </c>
      <c r="M99" s="70" t="str">
        <f t="shared" si="5"/>
        <v/>
      </c>
      <c r="N99" s="185"/>
      <c r="O99" s="185"/>
      <c r="P99" s="70" t="str">
        <f t="shared" si="6"/>
        <v/>
      </c>
      <c r="Q99" s="77"/>
    </row>
    <row r="100" spans="1:17" x14ac:dyDescent="0.35">
      <c r="A100" s="77"/>
      <c r="B100" s="77"/>
      <c r="C100" s="77"/>
      <c r="D100" s="77"/>
      <c r="E100" s="77"/>
      <c r="F100" s="77"/>
      <c r="G100" s="77"/>
      <c r="H100" s="77"/>
      <c r="I100" s="77"/>
      <c r="J100" s="77"/>
      <c r="K100" s="77"/>
      <c r="L100" s="77"/>
      <c r="M100" s="77"/>
      <c r="N100" s="77"/>
      <c r="O100" s="77"/>
      <c r="P100" s="77"/>
      <c r="Q100" s="77"/>
    </row>
    <row r="101" spans="1:17" ht="18.5" x14ac:dyDescent="0.35">
      <c r="B101" s="283" t="s">
        <v>42</v>
      </c>
      <c r="C101" s="284"/>
      <c r="D101" s="77"/>
      <c r="E101" s="77"/>
      <c r="F101" s="77"/>
      <c r="G101" s="77"/>
      <c r="H101" s="77"/>
      <c r="I101" s="77"/>
      <c r="J101" s="77"/>
      <c r="K101" s="77"/>
      <c r="L101" s="77"/>
      <c r="M101" s="77"/>
      <c r="N101" s="77"/>
      <c r="O101" s="77"/>
      <c r="P101" s="77"/>
      <c r="Q101" s="77"/>
    </row>
    <row r="102" spans="1:17" ht="71.5" customHeight="1" x14ac:dyDescent="0.35">
      <c r="B102" s="162" t="s">
        <v>341</v>
      </c>
      <c r="C102" s="162" t="s">
        <v>342</v>
      </c>
      <c r="D102" s="285" t="s">
        <v>343</v>
      </c>
      <c r="E102" s="286"/>
      <c r="F102" s="162" t="s">
        <v>74</v>
      </c>
      <c r="G102" s="162" t="s">
        <v>75</v>
      </c>
      <c r="H102" s="162" t="s">
        <v>76</v>
      </c>
      <c r="I102" s="162" t="s">
        <v>77</v>
      </c>
      <c r="J102" s="162" t="s">
        <v>78</v>
      </c>
      <c r="K102" s="77"/>
      <c r="L102" s="167" t="s">
        <v>344</v>
      </c>
      <c r="M102" s="167" t="s">
        <v>345</v>
      </c>
      <c r="N102" s="167" t="s">
        <v>346</v>
      </c>
      <c r="O102" s="77"/>
      <c r="P102" s="77"/>
      <c r="Q102" s="77"/>
    </row>
    <row r="103" spans="1:17" x14ac:dyDescent="0.35">
      <c r="A103" s="77"/>
      <c r="B103" s="71" t="s">
        <v>24</v>
      </c>
      <c r="C103" s="60" t="s">
        <v>24</v>
      </c>
      <c r="D103" s="281"/>
      <c r="E103" s="282"/>
      <c r="F103" s="163"/>
      <c r="G103" s="163"/>
      <c r="H103" s="163"/>
      <c r="I103" s="188"/>
      <c r="J103" s="188"/>
      <c r="K103" s="77"/>
      <c r="L103" s="70" t="str">
        <f>IF(B103="","",IF(AND(B103="No",C103="No"),"Pass",IF(AND(B103="No",C103="Yes",F103&lt;=300,G103&lt;=10,H103&lt;=1,I103="No"),"Pass","Fail")))</f>
        <v>Pass</v>
      </c>
      <c r="M103" s="70">
        <f>COUNTIF(L103:L110,"Fail")</f>
        <v>0</v>
      </c>
      <c r="N103" s="70" t="str">
        <f>IF(M103="","",IF(M103=0,"Pass","Fail"))</f>
        <v>Pass</v>
      </c>
      <c r="O103" s="77"/>
      <c r="P103" s="77"/>
      <c r="Q103" s="77"/>
    </row>
    <row r="104" spans="1:17" x14ac:dyDescent="0.35">
      <c r="A104" s="77"/>
      <c r="B104" s="168"/>
      <c r="C104" s="61"/>
      <c r="D104" s="281"/>
      <c r="E104" s="282"/>
      <c r="F104" s="163"/>
      <c r="G104" s="163"/>
      <c r="H104" s="163"/>
      <c r="I104" s="188"/>
      <c r="J104" s="188"/>
      <c r="K104" s="77"/>
      <c r="L104" s="70" t="str">
        <f t="shared" ref="L104:L110" si="7">IF(B104="","",IF(AND(B104="No",C104="No"),"Pass",IF(AND(B104="No",C104="Yes",F104&lt;=300,G104&lt;=10,H104&lt;=1,I104="No"),"Pass","Fail")))</f>
        <v/>
      </c>
      <c r="M104" s="77"/>
      <c r="N104" s="77"/>
      <c r="O104" s="77"/>
      <c r="P104" s="77"/>
      <c r="Q104" s="77"/>
    </row>
    <row r="105" spans="1:17" x14ac:dyDescent="0.35">
      <c r="A105" s="77"/>
      <c r="B105" s="168"/>
      <c r="C105" s="61"/>
      <c r="D105" s="281"/>
      <c r="E105" s="282"/>
      <c r="F105" s="163"/>
      <c r="G105" s="163"/>
      <c r="H105" s="163"/>
      <c r="I105" s="188"/>
      <c r="J105" s="188"/>
      <c r="K105" s="77"/>
      <c r="L105" s="70" t="str">
        <f t="shared" si="7"/>
        <v/>
      </c>
      <c r="M105" s="77"/>
      <c r="N105" s="77"/>
      <c r="O105" s="77"/>
      <c r="P105" s="77"/>
      <c r="Q105" s="77"/>
    </row>
    <row r="106" spans="1:17" x14ac:dyDescent="0.35">
      <c r="A106" s="77"/>
      <c r="B106" s="168"/>
      <c r="C106" s="61"/>
      <c r="D106" s="281"/>
      <c r="E106" s="282"/>
      <c r="F106" s="163"/>
      <c r="G106" s="163"/>
      <c r="H106" s="163"/>
      <c r="I106" s="188"/>
      <c r="J106" s="188"/>
      <c r="K106" s="77"/>
      <c r="L106" s="70" t="str">
        <f t="shared" si="7"/>
        <v/>
      </c>
      <c r="M106" s="77"/>
      <c r="N106" s="77"/>
      <c r="O106" s="77"/>
      <c r="P106" s="77"/>
      <c r="Q106" s="77"/>
    </row>
    <row r="107" spans="1:17" x14ac:dyDescent="0.35">
      <c r="A107" s="77"/>
      <c r="B107" s="168"/>
      <c r="C107" s="61"/>
      <c r="D107" s="281"/>
      <c r="E107" s="282"/>
      <c r="F107" s="163"/>
      <c r="G107" s="163"/>
      <c r="H107" s="163"/>
      <c r="I107" s="188"/>
      <c r="J107" s="188"/>
      <c r="K107" s="77"/>
      <c r="L107" s="70" t="str">
        <f t="shared" si="7"/>
        <v/>
      </c>
      <c r="M107" s="77"/>
      <c r="N107" s="77"/>
      <c r="O107" s="77"/>
      <c r="P107" s="77"/>
      <c r="Q107" s="77"/>
    </row>
    <row r="108" spans="1:17" x14ac:dyDescent="0.35">
      <c r="A108" s="77"/>
      <c r="B108" s="168"/>
      <c r="C108" s="61"/>
      <c r="D108" s="281"/>
      <c r="E108" s="282"/>
      <c r="F108" s="163"/>
      <c r="G108" s="163"/>
      <c r="H108" s="163"/>
      <c r="I108" s="188"/>
      <c r="J108" s="188"/>
      <c r="K108" s="77"/>
      <c r="L108" s="70" t="str">
        <f t="shared" si="7"/>
        <v/>
      </c>
      <c r="M108" s="77"/>
      <c r="N108" s="77"/>
      <c r="O108" s="77"/>
      <c r="P108" s="77"/>
      <c r="Q108" s="77"/>
    </row>
    <row r="109" spans="1:17" x14ac:dyDescent="0.35">
      <c r="A109" s="77"/>
      <c r="B109" s="168"/>
      <c r="C109" s="61"/>
      <c r="D109" s="281"/>
      <c r="E109" s="282"/>
      <c r="F109" s="163"/>
      <c r="G109" s="163"/>
      <c r="H109" s="163"/>
      <c r="I109" s="188"/>
      <c r="J109" s="188"/>
      <c r="K109" s="77"/>
      <c r="L109" s="70" t="str">
        <f t="shared" si="7"/>
        <v/>
      </c>
      <c r="M109" s="77"/>
      <c r="N109" s="77"/>
      <c r="O109" s="77"/>
      <c r="P109" s="77"/>
      <c r="Q109" s="77"/>
    </row>
    <row r="110" spans="1:17" x14ac:dyDescent="0.35">
      <c r="A110" s="77"/>
      <c r="B110" s="168"/>
      <c r="C110" s="61"/>
      <c r="D110" s="281"/>
      <c r="E110" s="282"/>
      <c r="F110" s="163"/>
      <c r="G110" s="163"/>
      <c r="H110" s="163"/>
      <c r="I110" s="188"/>
      <c r="J110" s="188"/>
      <c r="K110" s="77"/>
      <c r="L110" s="70" t="str">
        <f t="shared" si="7"/>
        <v/>
      </c>
      <c r="M110" s="77"/>
      <c r="N110" s="77"/>
      <c r="O110" s="77"/>
      <c r="P110" s="77"/>
      <c r="Q110" s="77"/>
    </row>
    <row r="111" spans="1:17" x14ac:dyDescent="0.35">
      <c r="A111" s="77"/>
      <c r="B111" s="77"/>
      <c r="C111" s="77"/>
      <c r="D111" s="77"/>
      <c r="E111" s="77"/>
      <c r="F111" s="77"/>
      <c r="G111" s="77"/>
      <c r="H111" s="77"/>
      <c r="I111" s="77"/>
      <c r="J111" s="77"/>
      <c r="K111" s="77"/>
      <c r="L111" s="77"/>
      <c r="M111" s="77"/>
      <c r="N111" s="77"/>
      <c r="O111" s="77"/>
      <c r="P111" s="77"/>
      <c r="Q111" s="77"/>
    </row>
    <row r="112" spans="1:17" ht="18.5" x14ac:dyDescent="0.35">
      <c r="A112" s="77"/>
      <c r="B112" s="288" t="s">
        <v>43</v>
      </c>
      <c r="C112" s="289"/>
      <c r="D112" s="77"/>
      <c r="E112" s="77"/>
      <c r="F112" s="77"/>
      <c r="G112" s="77"/>
      <c r="H112" s="77"/>
      <c r="I112" s="77"/>
      <c r="J112" s="77"/>
      <c r="K112" s="77"/>
      <c r="L112" s="77"/>
      <c r="M112" s="77"/>
      <c r="N112" s="77"/>
      <c r="O112" s="77"/>
      <c r="P112" s="77"/>
      <c r="Q112" s="77"/>
    </row>
    <row r="113" spans="1:17" ht="58" x14ac:dyDescent="0.35">
      <c r="A113" s="77"/>
      <c r="B113" s="162" t="s">
        <v>79</v>
      </c>
      <c r="C113" s="162" t="s">
        <v>82</v>
      </c>
      <c r="D113" s="162" t="s">
        <v>80</v>
      </c>
      <c r="E113" s="278" t="s">
        <v>81</v>
      </c>
      <c r="F113" s="278"/>
      <c r="G113" s="278"/>
      <c r="H113" s="278"/>
      <c r="I113" s="77"/>
      <c r="J113" s="167" t="s">
        <v>347</v>
      </c>
      <c r="K113" s="77"/>
      <c r="L113" s="77"/>
      <c r="M113" s="77"/>
      <c r="N113" s="77"/>
      <c r="O113" s="77"/>
      <c r="P113" s="77"/>
      <c r="Q113" s="77"/>
    </row>
    <row r="114" spans="1:17" x14ac:dyDescent="0.35">
      <c r="A114" s="77"/>
      <c r="B114" s="71" t="s">
        <v>348</v>
      </c>
      <c r="C114" s="71" t="s">
        <v>349</v>
      </c>
      <c r="D114" s="71" t="s">
        <v>24</v>
      </c>
      <c r="E114" s="290"/>
      <c r="F114" s="290"/>
      <c r="G114" s="290"/>
      <c r="H114" s="290"/>
      <c r="I114" s="77"/>
      <c r="J114" s="70" t="str">
        <f>IF(OR(B114="",C114="",D114=""),"",IF(AND(B114="Yes, ISO 9001",C114="Yes, copy provided"),"Pass",IF(AND(B114="Yes, in-house system",C114="Yes, copy provided"),"Pass","Fail")))</f>
        <v>Pass</v>
      </c>
      <c r="K114" s="77"/>
      <c r="L114" s="77"/>
      <c r="M114" s="77"/>
      <c r="N114" s="77"/>
      <c r="O114" s="77"/>
      <c r="P114" s="77"/>
      <c r="Q114" s="77"/>
    </row>
    <row r="115" spans="1:17" x14ac:dyDescent="0.35">
      <c r="A115" s="77"/>
      <c r="B115" s="77"/>
      <c r="C115" s="77"/>
      <c r="D115" s="77"/>
      <c r="E115" s="77"/>
      <c r="F115" s="77"/>
      <c r="G115" s="77"/>
      <c r="H115" s="77"/>
      <c r="I115" s="77"/>
      <c r="J115" s="77"/>
      <c r="K115" s="77"/>
      <c r="L115" s="77"/>
      <c r="M115" s="77"/>
      <c r="N115" s="77"/>
      <c r="O115" s="77"/>
      <c r="P115" s="77"/>
      <c r="Q115" s="77"/>
    </row>
    <row r="116" spans="1:17" ht="18.5" x14ac:dyDescent="0.35">
      <c r="A116" s="77"/>
      <c r="B116" s="288" t="s">
        <v>44</v>
      </c>
      <c r="C116" s="289"/>
      <c r="D116" s="77"/>
      <c r="E116" s="77"/>
      <c r="F116" s="77"/>
      <c r="G116" s="77"/>
      <c r="H116" s="77"/>
      <c r="I116" s="77"/>
      <c r="J116" s="77"/>
      <c r="K116" s="77"/>
      <c r="L116" s="77"/>
      <c r="M116" s="77"/>
      <c r="N116" s="77"/>
      <c r="O116" s="77"/>
      <c r="P116" s="77"/>
      <c r="Q116" s="77"/>
    </row>
    <row r="117" spans="1:17" ht="44.5" customHeight="1" x14ac:dyDescent="0.35">
      <c r="A117" s="77"/>
      <c r="B117" s="285" t="s">
        <v>95</v>
      </c>
      <c r="C117" s="286"/>
      <c r="D117" s="77"/>
      <c r="E117" s="167" t="s">
        <v>350</v>
      </c>
      <c r="F117" s="77"/>
      <c r="G117" s="77"/>
      <c r="H117" s="77"/>
      <c r="I117" s="77"/>
      <c r="J117" s="77"/>
      <c r="K117" s="77"/>
      <c r="L117" s="77"/>
      <c r="M117" s="77"/>
      <c r="N117" s="77"/>
      <c r="O117" s="77"/>
      <c r="P117" s="77"/>
      <c r="Q117" s="77"/>
    </row>
    <row r="118" spans="1:17" x14ac:dyDescent="0.35">
      <c r="A118" s="77"/>
      <c r="B118" s="72" t="s">
        <v>83</v>
      </c>
      <c r="C118" s="71" t="s">
        <v>23</v>
      </c>
      <c r="D118" s="77"/>
      <c r="E118" s="70" t="str">
        <f>IF(OR(C118="",C119="",C120="",C121="",C122=""),"",IF(OR(C118="No",C119="No",C120="No",C121="No",C122="No"),"Fail","Pass"))</f>
        <v>Pass</v>
      </c>
      <c r="F118" s="77"/>
      <c r="G118" s="77"/>
      <c r="H118" s="77"/>
      <c r="I118" s="77"/>
      <c r="J118" s="77"/>
      <c r="K118" s="77"/>
      <c r="L118" s="77"/>
      <c r="M118" s="77"/>
      <c r="N118" s="77"/>
      <c r="O118" s="77"/>
      <c r="P118" s="77"/>
      <c r="Q118" s="77"/>
    </row>
    <row r="119" spans="1:17" x14ac:dyDescent="0.35">
      <c r="A119" s="77"/>
      <c r="B119" s="73" t="s">
        <v>84</v>
      </c>
      <c r="C119" s="71" t="s">
        <v>23</v>
      </c>
      <c r="D119" s="77"/>
      <c r="E119" s="77"/>
      <c r="F119" s="77"/>
      <c r="G119" s="77"/>
      <c r="H119" s="77"/>
      <c r="I119" s="77"/>
      <c r="J119" s="77"/>
      <c r="K119" s="77"/>
      <c r="L119" s="77"/>
      <c r="M119" s="77"/>
      <c r="N119" s="77"/>
      <c r="O119" s="77"/>
      <c r="P119" s="77"/>
      <c r="Q119" s="77"/>
    </row>
    <row r="120" spans="1:17" x14ac:dyDescent="0.35">
      <c r="A120" s="77"/>
      <c r="B120" s="72" t="s">
        <v>85</v>
      </c>
      <c r="C120" s="71" t="s">
        <v>23</v>
      </c>
      <c r="D120" s="77"/>
      <c r="E120" s="77"/>
      <c r="F120" s="77"/>
      <c r="G120" s="77"/>
      <c r="H120" s="77"/>
      <c r="I120" s="77"/>
      <c r="J120" s="77"/>
      <c r="K120" s="77"/>
      <c r="L120" s="77"/>
      <c r="M120" s="77"/>
      <c r="N120" s="77"/>
      <c r="O120" s="77"/>
      <c r="P120" s="77"/>
      <c r="Q120" s="77"/>
    </row>
    <row r="121" spans="1:17" ht="29" x14ac:dyDescent="0.35">
      <c r="A121" s="77"/>
      <c r="B121" s="73" t="s">
        <v>86</v>
      </c>
      <c r="C121" s="71" t="s">
        <v>23</v>
      </c>
      <c r="D121" s="77"/>
      <c r="E121" s="77"/>
      <c r="F121" s="77"/>
      <c r="G121" s="77"/>
      <c r="H121" s="77"/>
      <c r="I121" s="77"/>
      <c r="J121" s="77"/>
      <c r="K121" s="77"/>
      <c r="L121" s="77"/>
      <c r="M121" s="77"/>
      <c r="N121" s="77"/>
      <c r="O121" s="77"/>
      <c r="P121" s="77"/>
      <c r="Q121" s="77"/>
    </row>
    <row r="122" spans="1:17" x14ac:dyDescent="0.35">
      <c r="A122" s="77"/>
      <c r="B122" s="72" t="s">
        <v>351</v>
      </c>
      <c r="C122" s="71" t="s">
        <v>23</v>
      </c>
      <c r="D122" s="77"/>
      <c r="E122" s="77"/>
      <c r="F122" s="77"/>
      <c r="G122" s="77"/>
      <c r="H122" s="77"/>
      <c r="I122" s="77"/>
      <c r="J122" s="77"/>
      <c r="K122" s="77"/>
      <c r="L122" s="77"/>
      <c r="M122" s="77"/>
      <c r="N122" s="77"/>
      <c r="O122" s="77"/>
      <c r="P122" s="77"/>
      <c r="Q122" s="77"/>
    </row>
    <row r="123" spans="1:17" x14ac:dyDescent="0.35">
      <c r="A123" s="77"/>
      <c r="B123" s="77"/>
      <c r="C123" s="77"/>
      <c r="D123" s="77"/>
      <c r="E123" s="77"/>
      <c r="F123" s="77"/>
      <c r="G123" s="77"/>
      <c r="H123" s="77"/>
      <c r="I123" s="77"/>
      <c r="J123" s="77"/>
      <c r="K123" s="77"/>
      <c r="L123" s="77"/>
      <c r="M123" s="77"/>
      <c r="N123" s="77"/>
      <c r="O123" s="77"/>
      <c r="P123" s="77"/>
      <c r="Q123" s="77"/>
    </row>
    <row r="124" spans="1:17" ht="18.5" x14ac:dyDescent="0.35">
      <c r="A124" s="77"/>
      <c r="B124" s="288" t="s">
        <v>45</v>
      </c>
      <c r="C124" s="289"/>
      <c r="D124" s="77"/>
      <c r="E124" s="167" t="s">
        <v>352</v>
      </c>
      <c r="F124" s="77"/>
      <c r="G124" s="77"/>
      <c r="H124" s="77"/>
      <c r="I124" s="77"/>
      <c r="J124" s="77"/>
      <c r="K124" s="77"/>
      <c r="L124" s="77"/>
      <c r="M124" s="77"/>
      <c r="N124" s="77"/>
      <c r="O124" s="77"/>
      <c r="P124" s="77"/>
      <c r="Q124" s="77"/>
    </row>
    <row r="125" spans="1:17" ht="29" x14ac:dyDescent="0.35">
      <c r="A125" s="77"/>
      <c r="B125" s="73" t="s">
        <v>87</v>
      </c>
      <c r="C125" s="71" t="s">
        <v>23</v>
      </c>
      <c r="D125" s="77"/>
      <c r="E125" s="70" t="str">
        <f>IF(C125="","",IF(C125="Yes","Pass","Fail"))</f>
        <v>Pass</v>
      </c>
      <c r="F125" s="77"/>
      <c r="G125" s="77"/>
      <c r="H125" s="77"/>
      <c r="I125" s="77"/>
      <c r="J125" s="77"/>
      <c r="K125" s="77"/>
      <c r="L125" s="77"/>
      <c r="M125" s="77"/>
      <c r="N125" s="77"/>
      <c r="O125" s="77"/>
      <c r="P125" s="77"/>
      <c r="Q125" s="77"/>
    </row>
    <row r="126" spans="1:17" x14ac:dyDescent="0.35">
      <c r="A126" s="77"/>
      <c r="B126" s="77"/>
      <c r="C126" s="77"/>
      <c r="D126" s="77"/>
      <c r="E126" s="77"/>
      <c r="F126" s="77"/>
      <c r="G126" s="77"/>
      <c r="H126" s="77"/>
      <c r="I126" s="77"/>
      <c r="J126" s="77"/>
      <c r="K126" s="77"/>
      <c r="L126" s="77"/>
      <c r="M126" s="77"/>
      <c r="N126" s="77"/>
      <c r="O126" s="77"/>
      <c r="P126" s="77"/>
      <c r="Q126" s="77"/>
    </row>
    <row r="127" spans="1:17" x14ac:dyDescent="0.35">
      <c r="A127" s="77"/>
      <c r="B127" s="77"/>
      <c r="C127" s="77"/>
      <c r="D127" s="77"/>
      <c r="E127" s="77"/>
      <c r="F127" s="77"/>
      <c r="G127" s="77"/>
      <c r="H127" s="77"/>
      <c r="I127" s="77"/>
      <c r="J127" s="77"/>
      <c r="K127" s="77"/>
      <c r="L127" s="77"/>
      <c r="M127" s="77"/>
      <c r="N127" s="77"/>
      <c r="O127" s="77"/>
      <c r="P127" s="77"/>
      <c r="Q127" s="77"/>
    </row>
    <row r="128" spans="1:17" ht="18.5" x14ac:dyDescent="0.35">
      <c r="A128" s="77"/>
      <c r="B128" s="287" t="s">
        <v>47</v>
      </c>
      <c r="C128" s="287"/>
      <c r="D128" s="77"/>
      <c r="E128" s="167" t="s">
        <v>353</v>
      </c>
      <c r="F128" s="77"/>
      <c r="G128" s="77"/>
      <c r="H128" s="77"/>
      <c r="I128" s="77"/>
      <c r="J128" s="77"/>
      <c r="K128" s="77"/>
      <c r="L128" s="77"/>
      <c r="M128" s="77"/>
      <c r="N128" s="77"/>
      <c r="O128" s="77"/>
      <c r="P128" s="77"/>
      <c r="Q128" s="77"/>
    </row>
    <row r="129" spans="1:17" ht="29" x14ac:dyDescent="0.35">
      <c r="A129" s="77"/>
      <c r="B129" s="75" t="s">
        <v>354</v>
      </c>
      <c r="C129" s="163" t="s">
        <v>433</v>
      </c>
      <c r="D129" s="77"/>
      <c r="E129" s="124">
        <f>IF(C129="",0,IF(C129="EMAS registered and ISO 14001 certified",5,IF(C129="EMAS registered",5,IF(C129="ISO 14001 certified",3,IF(C129="Neither EMAS registered nor ISO 14001 certified",0,0)))))</f>
        <v>5</v>
      </c>
      <c r="F129" s="156" t="s">
        <v>282</v>
      </c>
      <c r="G129" s="77"/>
      <c r="H129" s="77"/>
      <c r="I129" s="77"/>
      <c r="J129" s="77"/>
      <c r="K129" s="77"/>
      <c r="L129" s="77"/>
      <c r="M129" s="77"/>
      <c r="N129" s="77"/>
      <c r="O129" s="77"/>
      <c r="P129" s="77"/>
      <c r="Q129" s="77"/>
    </row>
    <row r="130" spans="1:17" x14ac:dyDescent="0.35">
      <c r="A130" s="77"/>
      <c r="B130" s="77"/>
      <c r="C130" s="77"/>
      <c r="D130" s="77"/>
      <c r="E130" s="77"/>
      <c r="F130" s="77"/>
      <c r="G130" s="77"/>
      <c r="H130" s="77"/>
      <c r="I130" s="77"/>
      <c r="J130" s="77"/>
      <c r="K130" s="77"/>
      <c r="L130" s="77"/>
      <c r="M130" s="77"/>
      <c r="N130" s="77"/>
      <c r="O130" s="77"/>
      <c r="P130" s="77"/>
      <c r="Q130" s="77"/>
    </row>
    <row r="131" spans="1:17" x14ac:dyDescent="0.35">
      <c r="A131" s="77"/>
      <c r="B131" s="77"/>
      <c r="C131" s="77"/>
      <c r="D131" s="77"/>
      <c r="E131" s="77"/>
      <c r="F131" s="77"/>
      <c r="G131" s="77"/>
      <c r="H131" s="77"/>
      <c r="I131" s="77"/>
      <c r="J131" s="77"/>
      <c r="K131" s="77"/>
      <c r="L131" s="77"/>
      <c r="M131" s="77"/>
      <c r="N131" s="77"/>
      <c r="O131" s="77"/>
      <c r="P131" s="77"/>
      <c r="Q131" s="77"/>
    </row>
    <row r="132" spans="1:17" x14ac:dyDescent="0.35">
      <c r="A132" s="77"/>
      <c r="B132" s="77"/>
      <c r="C132" s="77"/>
      <c r="D132" s="77"/>
      <c r="E132" s="77"/>
      <c r="F132" s="77"/>
      <c r="G132" s="77"/>
      <c r="H132" s="77"/>
      <c r="I132" s="77"/>
      <c r="J132" s="77"/>
      <c r="K132" s="77"/>
      <c r="L132" s="77"/>
      <c r="M132" s="77"/>
      <c r="N132" s="77"/>
      <c r="O132" s="77"/>
      <c r="P132" s="77"/>
      <c r="Q132" s="77"/>
    </row>
  </sheetData>
  <mergeCells count="97">
    <mergeCell ref="B128:C128"/>
    <mergeCell ref="B112:C112"/>
    <mergeCell ref="E113:H113"/>
    <mergeCell ref="E114:H114"/>
    <mergeCell ref="B116:C116"/>
    <mergeCell ref="B117:C117"/>
    <mergeCell ref="B124:C124"/>
    <mergeCell ref="D110:E110"/>
    <mergeCell ref="G98:H98"/>
    <mergeCell ref="G99:H99"/>
    <mergeCell ref="B101:C101"/>
    <mergeCell ref="D102:E102"/>
    <mergeCell ref="D103:E103"/>
    <mergeCell ref="D104:E104"/>
    <mergeCell ref="D105:E105"/>
    <mergeCell ref="D106:E106"/>
    <mergeCell ref="D107:E107"/>
    <mergeCell ref="D108:E108"/>
    <mergeCell ref="D109:E109"/>
    <mergeCell ref="G97:H97"/>
    <mergeCell ref="G86:H86"/>
    <mergeCell ref="G87:H87"/>
    <mergeCell ref="G88:H88"/>
    <mergeCell ref="G89:H89"/>
    <mergeCell ref="G90:H90"/>
    <mergeCell ref="G91:H91"/>
    <mergeCell ref="G92:H92"/>
    <mergeCell ref="G93:H93"/>
    <mergeCell ref="G94:H94"/>
    <mergeCell ref="G95:H95"/>
    <mergeCell ref="G96:H96"/>
    <mergeCell ref="G85:H85"/>
    <mergeCell ref="G74:H74"/>
    <mergeCell ref="G75:H75"/>
    <mergeCell ref="G76:H76"/>
    <mergeCell ref="G77:H77"/>
    <mergeCell ref="G78:H78"/>
    <mergeCell ref="G79:H79"/>
    <mergeCell ref="G80:H80"/>
    <mergeCell ref="G81:H81"/>
    <mergeCell ref="G82:H82"/>
    <mergeCell ref="G83:H83"/>
    <mergeCell ref="G84:H84"/>
    <mergeCell ref="G73:H73"/>
    <mergeCell ref="G62:H62"/>
    <mergeCell ref="G63:H63"/>
    <mergeCell ref="G64:H64"/>
    <mergeCell ref="G65:H65"/>
    <mergeCell ref="G66:H66"/>
    <mergeCell ref="G67:H67"/>
    <mergeCell ref="G68:H68"/>
    <mergeCell ref="G69:H69"/>
    <mergeCell ref="G70:H70"/>
    <mergeCell ref="G71:H71"/>
    <mergeCell ref="G72:H72"/>
    <mergeCell ref="G61:H61"/>
    <mergeCell ref="G50:H50"/>
    <mergeCell ref="G51:H51"/>
    <mergeCell ref="G52:H52"/>
    <mergeCell ref="G53:H53"/>
    <mergeCell ref="G54:H54"/>
    <mergeCell ref="G55:H55"/>
    <mergeCell ref="G56:H56"/>
    <mergeCell ref="G57:H57"/>
    <mergeCell ref="G58:H58"/>
    <mergeCell ref="G59:H59"/>
    <mergeCell ref="G60:H60"/>
    <mergeCell ref="G49:H49"/>
    <mergeCell ref="G38:H38"/>
    <mergeCell ref="G39:H39"/>
    <mergeCell ref="G40:H40"/>
    <mergeCell ref="G41:H41"/>
    <mergeCell ref="G42:H42"/>
    <mergeCell ref="G43:H43"/>
    <mergeCell ref="G44:H44"/>
    <mergeCell ref="G45:H45"/>
    <mergeCell ref="G46:H46"/>
    <mergeCell ref="G47:H47"/>
    <mergeCell ref="G48:H48"/>
    <mergeCell ref="G37:H37"/>
    <mergeCell ref="G26:H26"/>
    <mergeCell ref="G27:H27"/>
    <mergeCell ref="G28:H28"/>
    <mergeCell ref="G29:H29"/>
    <mergeCell ref="G30:H30"/>
    <mergeCell ref="G31:H31"/>
    <mergeCell ref="G32:H32"/>
    <mergeCell ref="G33:H33"/>
    <mergeCell ref="G34:H34"/>
    <mergeCell ref="G35:H35"/>
    <mergeCell ref="G36:H36"/>
    <mergeCell ref="G25:H25"/>
    <mergeCell ref="B1:J1"/>
    <mergeCell ref="B3:J3"/>
    <mergeCell ref="B4:C4"/>
    <mergeCell ref="B22:J23"/>
    <mergeCell ref="G24:H24"/>
  </mergeCells>
  <conditionalFormatting sqref="B7:J7">
    <cfRule type="expression" dxfId="259" priority="191">
      <formula>NOT(ISBLANK($B$7))</formula>
    </cfRule>
  </conditionalFormatting>
  <conditionalFormatting sqref="B8:J8">
    <cfRule type="expression" dxfId="258" priority="190">
      <formula>NOT(ISBLANK($B$8))</formula>
    </cfRule>
  </conditionalFormatting>
  <conditionalFormatting sqref="B9:J9">
    <cfRule type="expression" dxfId="257" priority="189">
      <formula>NOT(ISBLANK($B$9))</formula>
    </cfRule>
  </conditionalFormatting>
  <conditionalFormatting sqref="B10:J10">
    <cfRule type="expression" dxfId="256" priority="188">
      <formula>NOT(ISBLANK($B$10))</formula>
    </cfRule>
  </conditionalFormatting>
  <conditionalFormatting sqref="B11:J11">
    <cfRule type="expression" dxfId="255" priority="187">
      <formula>NOT(ISBLANK($B$11))</formula>
    </cfRule>
  </conditionalFormatting>
  <conditionalFormatting sqref="B12:J12">
    <cfRule type="expression" dxfId="254" priority="186">
      <formula>NOT(ISBLANK($B$12))</formula>
    </cfRule>
  </conditionalFormatting>
  <conditionalFormatting sqref="B13:J13">
    <cfRule type="expression" dxfId="253" priority="185">
      <formula>NOT(ISBLANK($B$13))</formula>
    </cfRule>
  </conditionalFormatting>
  <conditionalFormatting sqref="B14:J14">
    <cfRule type="expression" dxfId="252" priority="184">
      <formula>NOT(ISBLANK($B$14))</formula>
    </cfRule>
  </conditionalFormatting>
  <conditionalFormatting sqref="B15:J15">
    <cfRule type="expression" dxfId="251" priority="183">
      <formula>NOT(ISBLANK($B$15))</formula>
    </cfRule>
  </conditionalFormatting>
  <conditionalFormatting sqref="B16:J16">
    <cfRule type="expression" dxfId="250" priority="182">
      <formula>NOT(ISBLANK($B$16))</formula>
    </cfRule>
  </conditionalFormatting>
  <conditionalFormatting sqref="B17:J17">
    <cfRule type="expression" dxfId="249" priority="181">
      <formula>NOT(ISBLANK($B$17))</formula>
    </cfRule>
  </conditionalFormatting>
  <conditionalFormatting sqref="B18:J18">
    <cfRule type="expression" dxfId="248" priority="180">
      <formula>NOT(ISBLANK($B$18))</formula>
    </cfRule>
  </conditionalFormatting>
  <conditionalFormatting sqref="B19:J19">
    <cfRule type="expression" dxfId="247" priority="179">
      <formula>NOT(ISBLANK($B$19))</formula>
    </cfRule>
  </conditionalFormatting>
  <conditionalFormatting sqref="B20:J20">
    <cfRule type="expression" dxfId="246" priority="178">
      <formula>NOT(ISBLANK($B$20))</formula>
    </cfRule>
  </conditionalFormatting>
  <conditionalFormatting sqref="F4">
    <cfRule type="expression" dxfId="245" priority="177">
      <formula>$F$4&lt;90</formula>
    </cfRule>
  </conditionalFormatting>
  <conditionalFormatting sqref="G4">
    <cfRule type="expression" dxfId="244" priority="176">
      <formula>$G$4&lt;90</formula>
    </cfRule>
  </conditionalFormatting>
  <conditionalFormatting sqref="H4">
    <cfRule type="expression" dxfId="243" priority="175">
      <formula>$H$4&lt;90</formula>
    </cfRule>
  </conditionalFormatting>
  <conditionalFormatting sqref="I4">
    <cfRule type="expression" dxfId="242" priority="174">
      <formula>$I$4&lt;90</formula>
    </cfRule>
  </conditionalFormatting>
  <conditionalFormatting sqref="J4">
    <cfRule type="expression" dxfId="241" priority="173">
      <formula>$J$4&lt;90</formula>
    </cfRule>
  </conditionalFormatting>
  <conditionalFormatting sqref="B25:C25 F25:K25">
    <cfRule type="expression" dxfId="240" priority="172">
      <formula>NOT(ISBLANK($B$25))</formula>
    </cfRule>
  </conditionalFormatting>
  <conditionalFormatting sqref="C25:C49">
    <cfRule type="expression" dxfId="239" priority="171">
      <formula>$C25="No"</formula>
    </cfRule>
  </conditionalFormatting>
  <conditionalFormatting sqref="B26:C26 F26:K26">
    <cfRule type="expression" dxfId="238" priority="170">
      <formula>NOT(ISBLANK($B$26))</formula>
    </cfRule>
  </conditionalFormatting>
  <conditionalFormatting sqref="B27:C27 F27:K27">
    <cfRule type="expression" dxfId="237" priority="169">
      <formula>NOT(ISBLANK($B$27))</formula>
    </cfRule>
  </conditionalFormatting>
  <conditionalFormatting sqref="B28:C28 F28:K28">
    <cfRule type="expression" dxfId="236" priority="168">
      <formula>NOT(ISBLANK($B$28))</formula>
    </cfRule>
  </conditionalFormatting>
  <conditionalFormatting sqref="B29:C29 F29:H29">
    <cfRule type="expression" dxfId="235" priority="167">
      <formula>NOT(ISBLANK($B$29))</formula>
    </cfRule>
  </conditionalFormatting>
  <conditionalFormatting sqref="B30:C30 F30:H30">
    <cfRule type="expression" dxfId="234" priority="166">
      <formula>NOT(ISBLANK($B$30))</formula>
    </cfRule>
  </conditionalFormatting>
  <conditionalFormatting sqref="B31:C31 F31:H31">
    <cfRule type="expression" dxfId="233" priority="165">
      <formula>NOT(ISBLANK($B$31))</formula>
    </cfRule>
  </conditionalFormatting>
  <conditionalFormatting sqref="B32:C32 F32:H32">
    <cfRule type="expression" dxfId="232" priority="164">
      <formula>NOT(ISBLANK($B$32))</formula>
    </cfRule>
  </conditionalFormatting>
  <conditionalFormatting sqref="B33:C33 F33:H33">
    <cfRule type="expression" dxfId="231" priority="163">
      <formula>NOT(ISBLANK($B$33))</formula>
    </cfRule>
  </conditionalFormatting>
  <conditionalFormatting sqref="B34:C34 F34:H34">
    <cfRule type="expression" dxfId="230" priority="162">
      <formula>NOT(ISBLANK($B$34))</formula>
    </cfRule>
  </conditionalFormatting>
  <conditionalFormatting sqref="B35:C35 F35:H35">
    <cfRule type="expression" dxfId="229" priority="161">
      <formula>NOT(ISBLANK($B$35))</formula>
    </cfRule>
  </conditionalFormatting>
  <conditionalFormatting sqref="B36:C36 F36:H36">
    <cfRule type="expression" dxfId="228" priority="160">
      <formula>NOT(ISBLANK($B$36))</formula>
    </cfRule>
  </conditionalFormatting>
  <conditionalFormatting sqref="B37:C37 F37:H37">
    <cfRule type="expression" dxfId="227" priority="159">
      <formula>NOT(ISBLANK($B$37))</formula>
    </cfRule>
  </conditionalFormatting>
  <conditionalFormatting sqref="B38:C38 F38:H38">
    <cfRule type="expression" dxfId="226" priority="158">
      <formula>NOT(ISBLANK($B$38))</formula>
    </cfRule>
  </conditionalFormatting>
  <conditionalFormatting sqref="B39:C39 F39:H39">
    <cfRule type="expression" dxfId="225" priority="157">
      <formula>NOT(ISBLANK($B$39))</formula>
    </cfRule>
  </conditionalFormatting>
  <conditionalFormatting sqref="B40:C40 F40:H40">
    <cfRule type="expression" dxfId="224" priority="156">
      <formula>NOT(ISBLANK($B$40))</formula>
    </cfRule>
  </conditionalFormatting>
  <conditionalFormatting sqref="B41:C41 F41:H41">
    <cfRule type="expression" dxfId="223" priority="155">
      <formula>NOT(ISBLANK($B$41))</formula>
    </cfRule>
  </conditionalFormatting>
  <conditionalFormatting sqref="B42:C42 F42:H42">
    <cfRule type="expression" dxfId="222" priority="154">
      <formula>NOT(ISBLANK($B$42))</formula>
    </cfRule>
  </conditionalFormatting>
  <conditionalFormatting sqref="B43:C43 F43:H43">
    <cfRule type="expression" dxfId="221" priority="153">
      <formula>NOT(ISBLANK($B$43))</formula>
    </cfRule>
  </conditionalFormatting>
  <conditionalFormatting sqref="B44:C44 F44:H44">
    <cfRule type="expression" dxfId="220" priority="152">
      <formula>NOT(ISBLANK($B$44))</formula>
    </cfRule>
  </conditionalFormatting>
  <conditionalFormatting sqref="B45:C45 F45:H45">
    <cfRule type="expression" dxfId="219" priority="151">
      <formula>NOT(ISBLANK($B$45))</formula>
    </cfRule>
  </conditionalFormatting>
  <conditionalFormatting sqref="B46:C46 F46:H46">
    <cfRule type="expression" dxfId="218" priority="150">
      <formula>NOT(ISBLANK($B$46))</formula>
    </cfRule>
  </conditionalFormatting>
  <conditionalFormatting sqref="B47:C47 F47:H47">
    <cfRule type="expression" dxfId="217" priority="149">
      <formula>NOT(ISBLANK($B$47))</formula>
    </cfRule>
  </conditionalFormatting>
  <conditionalFormatting sqref="B48:C48 F48:H48">
    <cfRule type="expression" dxfId="216" priority="148">
      <formula>NOT(ISBLANK($B$48))</formula>
    </cfRule>
  </conditionalFormatting>
  <conditionalFormatting sqref="B50:C50 F50:H50">
    <cfRule type="expression" dxfId="215" priority="147">
      <formula>NOT(ISBLANK($B50))</formula>
    </cfRule>
  </conditionalFormatting>
  <conditionalFormatting sqref="F25:F49">
    <cfRule type="expression" dxfId="214" priority="146">
      <formula>$F25="Yes"</formula>
    </cfRule>
  </conditionalFormatting>
  <conditionalFormatting sqref="M25:M99">
    <cfRule type="containsText" dxfId="213" priority="145" operator="containsText" text="Consider">
      <formula>NOT(ISERROR(SEARCH("Consider",M25)))</formula>
    </cfRule>
  </conditionalFormatting>
  <conditionalFormatting sqref="L25:L99">
    <cfRule type="cellIs" dxfId="212" priority="144" operator="greaterThan">
      <formula>0.1</formula>
    </cfRule>
  </conditionalFormatting>
  <conditionalFormatting sqref="N25:N99">
    <cfRule type="expression" dxfId="211" priority="143">
      <formula>$M25="Consider further"</formula>
    </cfRule>
  </conditionalFormatting>
  <conditionalFormatting sqref="C49 F49:H49">
    <cfRule type="expression" dxfId="210" priority="142">
      <formula>NOT(ISBLANK($B$49))</formula>
    </cfRule>
  </conditionalFormatting>
  <conditionalFormatting sqref="C51 F51:H51">
    <cfRule type="expression" dxfId="209" priority="141">
      <formula>NOT(ISBLANK($B$51))</formula>
    </cfRule>
  </conditionalFormatting>
  <conditionalFormatting sqref="C52 F52:H52">
    <cfRule type="expression" dxfId="208" priority="140">
      <formula>NOT(ISBLANK($B$52))</formula>
    </cfRule>
  </conditionalFormatting>
  <conditionalFormatting sqref="B53:C53 F53:H53">
    <cfRule type="expression" dxfId="207" priority="139">
      <formula>NOT(ISBLANK($B$53))</formula>
    </cfRule>
  </conditionalFormatting>
  <conditionalFormatting sqref="B51:C51">
    <cfRule type="expression" dxfId="206" priority="138">
      <formula>NOT(ISBLANK($B$51))</formula>
    </cfRule>
  </conditionalFormatting>
  <conditionalFormatting sqref="B52:C52">
    <cfRule type="expression" dxfId="205" priority="137">
      <formula>NOT(ISBLANK($B$52))</formula>
    </cfRule>
  </conditionalFormatting>
  <conditionalFormatting sqref="B54:C54 F54:H54">
    <cfRule type="expression" dxfId="204" priority="136">
      <formula>NOT(ISBLANK($B$54))</formula>
    </cfRule>
  </conditionalFormatting>
  <conditionalFormatting sqref="B55:C55 F55:H55">
    <cfRule type="expression" dxfId="203" priority="135">
      <formula>NOT(ISBLANK($B$55))</formula>
    </cfRule>
  </conditionalFormatting>
  <conditionalFormatting sqref="B56:C56 F56:H56">
    <cfRule type="expression" dxfId="202" priority="134">
      <formula>NOT(ISBLANK($B$56))</formula>
    </cfRule>
  </conditionalFormatting>
  <conditionalFormatting sqref="B57:C57 F57:H57">
    <cfRule type="expression" dxfId="201" priority="133">
      <formula>NOT(ISBLANK($B$57))</formula>
    </cfRule>
  </conditionalFormatting>
  <conditionalFormatting sqref="B58:C58 F58:H58">
    <cfRule type="expression" dxfId="200" priority="132">
      <formula>NOT(ISBLANK($B$58))</formula>
    </cfRule>
  </conditionalFormatting>
  <conditionalFormatting sqref="B59:C59 F59:H59">
    <cfRule type="expression" dxfId="199" priority="131">
      <formula>NOT(ISBLANK($B$59))</formula>
    </cfRule>
  </conditionalFormatting>
  <conditionalFormatting sqref="B60:C60 F60:H60">
    <cfRule type="expression" dxfId="198" priority="130">
      <formula>NOT(ISBLANK($B$60))</formula>
    </cfRule>
  </conditionalFormatting>
  <conditionalFormatting sqref="B61:C61 F61:H61">
    <cfRule type="expression" dxfId="197" priority="129">
      <formula>NOT(ISBLANK($B$61))</formula>
    </cfRule>
  </conditionalFormatting>
  <conditionalFormatting sqref="B62:C62 F62:H62">
    <cfRule type="expression" dxfId="196" priority="128">
      <formula>NOT(ISBLANK($B$62))</formula>
    </cfRule>
  </conditionalFormatting>
  <conditionalFormatting sqref="B63:C63 F63:H63">
    <cfRule type="expression" dxfId="195" priority="127">
      <formula>NOT(ISBLANK($B$63))</formula>
    </cfRule>
  </conditionalFormatting>
  <conditionalFormatting sqref="B64:C64 F64:H64">
    <cfRule type="expression" dxfId="194" priority="126">
      <formula>NOT(ISBLANK($B$64))</formula>
    </cfRule>
  </conditionalFormatting>
  <conditionalFormatting sqref="B65:C65 F65:H65">
    <cfRule type="expression" dxfId="193" priority="125">
      <formula>NOT(ISBLANK($B$65))</formula>
    </cfRule>
  </conditionalFormatting>
  <conditionalFormatting sqref="B66:C66 F66:H66">
    <cfRule type="expression" dxfId="192" priority="124">
      <formula>NOT(ISBLANK($B$66))</formula>
    </cfRule>
  </conditionalFormatting>
  <conditionalFormatting sqref="B67:C67 F67:H67">
    <cfRule type="expression" dxfId="191" priority="123">
      <formula>NOT(ISBLANK($B$67))</formula>
    </cfRule>
  </conditionalFormatting>
  <conditionalFormatting sqref="B68:C68 F68:H68">
    <cfRule type="expression" dxfId="190" priority="122">
      <formula>NOT(ISBLANK($B$68))</formula>
    </cfRule>
  </conditionalFormatting>
  <conditionalFormatting sqref="B69:C69 F69:H69">
    <cfRule type="expression" dxfId="189" priority="121">
      <formula>NOT(ISBLANK($B$69))</formula>
    </cfRule>
  </conditionalFormatting>
  <conditionalFormatting sqref="B70:C70 F70:H70">
    <cfRule type="expression" dxfId="188" priority="120">
      <formula>NOT(ISBLANK($B$70))</formula>
    </cfRule>
  </conditionalFormatting>
  <conditionalFormatting sqref="B71:C71 F71:H71">
    <cfRule type="expression" dxfId="187" priority="119">
      <formula>NOT(ISBLANK($B$71))</formula>
    </cfRule>
  </conditionalFormatting>
  <conditionalFormatting sqref="B72:C72 F72:H72">
    <cfRule type="expression" dxfId="186" priority="118">
      <formula>NOT(ISBLANK($B$72))</formula>
    </cfRule>
  </conditionalFormatting>
  <conditionalFormatting sqref="B73:C73 F73:H73">
    <cfRule type="expression" dxfId="185" priority="117">
      <formula>NOT(ISBLANK($B$73))</formula>
    </cfRule>
  </conditionalFormatting>
  <conditionalFormatting sqref="B74:C74 F74:H74">
    <cfRule type="expression" dxfId="184" priority="116">
      <formula>NOT(ISBLANK($B$74))</formula>
    </cfRule>
  </conditionalFormatting>
  <conditionalFormatting sqref="B75:C75 F75:H75">
    <cfRule type="expression" dxfId="183" priority="115">
      <formula>NOT(ISBLANK($B$75))</formula>
    </cfRule>
  </conditionalFormatting>
  <conditionalFormatting sqref="B76:C76 F76:H76">
    <cfRule type="expression" dxfId="182" priority="114">
      <formula>NOT(ISBLANK($B$76))</formula>
    </cfRule>
  </conditionalFormatting>
  <conditionalFormatting sqref="B77:C77 F77:H77">
    <cfRule type="expression" dxfId="181" priority="113">
      <formula>NOT(ISBLANK($B$77))</formula>
    </cfRule>
  </conditionalFormatting>
  <conditionalFormatting sqref="B78:C78 F78:H78">
    <cfRule type="expression" dxfId="180" priority="112">
      <formula>NOT(ISBLANK($B$78))</formula>
    </cfRule>
  </conditionalFormatting>
  <conditionalFormatting sqref="B79:C79 F79:H79">
    <cfRule type="expression" dxfId="179" priority="111">
      <formula>NOT(ISBLANK($B$79))</formula>
    </cfRule>
  </conditionalFormatting>
  <conditionalFormatting sqref="B80:C80 F80:H80">
    <cfRule type="expression" dxfId="178" priority="110">
      <formula>NOT(ISBLANK($B$80))</formula>
    </cfRule>
  </conditionalFormatting>
  <conditionalFormatting sqref="B81:C81 F81:H81">
    <cfRule type="expression" dxfId="177" priority="109">
      <formula>NOT(ISBLANK($B$81))</formula>
    </cfRule>
  </conditionalFormatting>
  <conditionalFormatting sqref="B82:C82 F82:H82">
    <cfRule type="expression" dxfId="176" priority="108">
      <formula>NOT(ISBLANK($B$82))</formula>
    </cfRule>
  </conditionalFormatting>
  <conditionalFormatting sqref="B83:C83 F83:H83">
    <cfRule type="expression" dxfId="175" priority="107">
      <formula>NOT(ISBLANK($B$83))</formula>
    </cfRule>
  </conditionalFormatting>
  <conditionalFormatting sqref="B84:C84 F84:H84">
    <cfRule type="expression" dxfId="174" priority="106">
      <formula>NOT(ISBLANK($B$84))</formula>
    </cfRule>
  </conditionalFormatting>
  <conditionalFormatting sqref="B85:C85 F85:H85">
    <cfRule type="expression" dxfId="173" priority="105">
      <formula>NOT(ISBLANK($B$85))</formula>
    </cfRule>
  </conditionalFormatting>
  <conditionalFormatting sqref="B86:C86 F86:H86">
    <cfRule type="expression" dxfId="172" priority="104">
      <formula>NOT(ISBLANK($B$86))</formula>
    </cfRule>
  </conditionalFormatting>
  <conditionalFormatting sqref="B87:C87 F87:H87">
    <cfRule type="expression" dxfId="171" priority="103">
      <formula>NOT(ISBLANK($B$87))</formula>
    </cfRule>
  </conditionalFormatting>
  <conditionalFormatting sqref="B88:C88 F88:H88">
    <cfRule type="expression" dxfId="170" priority="102">
      <formula>NOT(ISBLANK($B$88))</formula>
    </cfRule>
  </conditionalFormatting>
  <conditionalFormatting sqref="B89:C89 F89:H89">
    <cfRule type="expression" dxfId="169" priority="101">
      <formula>NOT(ISBLANK($B$89))</formula>
    </cfRule>
  </conditionalFormatting>
  <conditionalFormatting sqref="B90:C90 F90:H90">
    <cfRule type="expression" dxfId="168" priority="100">
      <formula>NOT(ISBLANK($B$90))</formula>
    </cfRule>
  </conditionalFormatting>
  <conditionalFormatting sqref="B91:C91 F91:H91">
    <cfRule type="expression" dxfId="167" priority="99">
      <formula>NOT(ISBLANK($B$91))</formula>
    </cfRule>
  </conditionalFormatting>
  <conditionalFormatting sqref="B92:C92 F92:H92">
    <cfRule type="expression" dxfId="166" priority="98">
      <formula>NOT(ISBLANK($B$92))</formula>
    </cfRule>
  </conditionalFormatting>
  <conditionalFormatting sqref="B93:C93 F93:H93">
    <cfRule type="expression" dxfId="165" priority="97">
      <formula>NOT(ISBLANK($B$93))</formula>
    </cfRule>
  </conditionalFormatting>
  <conditionalFormatting sqref="B94:C94 F94:H94">
    <cfRule type="expression" dxfId="164" priority="96">
      <formula>NOT(ISBLANK($B$94))</formula>
    </cfRule>
  </conditionalFormatting>
  <conditionalFormatting sqref="B95:C95 F95:H95">
    <cfRule type="expression" dxfId="163" priority="95">
      <formula>NOT(ISBLANK($B$95))</formula>
    </cfRule>
  </conditionalFormatting>
  <conditionalFormatting sqref="B96:C96 F96:H96">
    <cfRule type="expression" dxfId="162" priority="94">
      <formula>NOT(ISBLANK($B$96))</formula>
    </cfRule>
  </conditionalFormatting>
  <conditionalFormatting sqref="B97:C97 F97:K97">
    <cfRule type="expression" dxfId="161" priority="93">
      <formula>NOT(ISBLANK($B$97))</formula>
    </cfRule>
  </conditionalFormatting>
  <conditionalFormatting sqref="B98:C98 F98:K98">
    <cfRule type="expression" dxfId="160" priority="92">
      <formula>NOT(ISBLANK($B$98))</formula>
    </cfRule>
  </conditionalFormatting>
  <conditionalFormatting sqref="B99:C99 F99:K99">
    <cfRule type="expression" dxfId="159" priority="91">
      <formula>NOT(ISBLANK($B$99))</formula>
    </cfRule>
  </conditionalFormatting>
  <conditionalFormatting sqref="I29:K29">
    <cfRule type="expression" dxfId="158" priority="90">
      <formula>NOT(ISBLANK($B$28))</formula>
    </cfRule>
  </conditionalFormatting>
  <conditionalFormatting sqref="I30:K30">
    <cfRule type="expression" dxfId="157" priority="89">
      <formula>NOT(ISBLANK($B$28))</formula>
    </cfRule>
  </conditionalFormatting>
  <conditionalFormatting sqref="I31:K31">
    <cfRule type="expression" dxfId="156" priority="88">
      <formula>NOT(ISBLANK($B$28))</formula>
    </cfRule>
  </conditionalFormatting>
  <conditionalFormatting sqref="I32:K32">
    <cfRule type="expression" dxfId="155" priority="87">
      <formula>NOT(ISBLANK($B$28))</formula>
    </cfRule>
  </conditionalFormatting>
  <conditionalFormatting sqref="I33:K33">
    <cfRule type="expression" dxfId="154" priority="86">
      <formula>NOT(ISBLANK($B$28))</formula>
    </cfRule>
  </conditionalFormatting>
  <conditionalFormatting sqref="I34:K34">
    <cfRule type="expression" dxfId="153" priority="85">
      <formula>NOT(ISBLANK($B$28))</formula>
    </cfRule>
  </conditionalFormatting>
  <conditionalFormatting sqref="I35:K35">
    <cfRule type="expression" dxfId="152" priority="84">
      <formula>NOT(ISBLANK($B$28))</formula>
    </cfRule>
  </conditionalFormatting>
  <conditionalFormatting sqref="I36:K36">
    <cfRule type="expression" dxfId="151" priority="83">
      <formula>NOT(ISBLANK($B$28))</formula>
    </cfRule>
  </conditionalFormatting>
  <conditionalFormatting sqref="I37:K37">
    <cfRule type="expression" dxfId="150" priority="82">
      <formula>NOT(ISBLANK($B$28))</formula>
    </cfRule>
  </conditionalFormatting>
  <conditionalFormatting sqref="I38:K38">
    <cfRule type="expression" dxfId="149" priority="81">
      <formula>NOT(ISBLANK($B$28))</formula>
    </cfRule>
  </conditionalFormatting>
  <conditionalFormatting sqref="I39:K39">
    <cfRule type="expression" dxfId="148" priority="80">
      <formula>NOT(ISBLANK($B$28))</formula>
    </cfRule>
  </conditionalFormatting>
  <conditionalFormatting sqref="I40:K40">
    <cfRule type="expression" dxfId="147" priority="79">
      <formula>NOT(ISBLANK($B$28))</formula>
    </cfRule>
  </conditionalFormatting>
  <conditionalFormatting sqref="I41:K41">
    <cfRule type="expression" dxfId="146" priority="78">
      <formula>NOT(ISBLANK($B$28))</formula>
    </cfRule>
  </conditionalFormatting>
  <conditionalFormatting sqref="I42:K42">
    <cfRule type="expression" dxfId="145" priority="77">
      <formula>NOT(ISBLANK($B$28))</formula>
    </cfRule>
  </conditionalFormatting>
  <conditionalFormatting sqref="I43:K43">
    <cfRule type="expression" dxfId="144" priority="76">
      <formula>NOT(ISBLANK($B$28))</formula>
    </cfRule>
  </conditionalFormatting>
  <conditionalFormatting sqref="I44:K44">
    <cfRule type="expression" dxfId="143" priority="75">
      <formula>NOT(ISBLANK($B$28))</formula>
    </cfRule>
  </conditionalFormatting>
  <conditionalFormatting sqref="I45:K45">
    <cfRule type="expression" dxfId="142" priority="74">
      <formula>NOT(ISBLANK($B$28))</formula>
    </cfRule>
  </conditionalFormatting>
  <conditionalFormatting sqref="I46:K46">
    <cfRule type="expression" dxfId="141" priority="73">
      <formula>NOT(ISBLANK($B$28))</formula>
    </cfRule>
  </conditionalFormatting>
  <conditionalFormatting sqref="I47:K47">
    <cfRule type="expression" dxfId="140" priority="72">
      <formula>NOT(ISBLANK($B$28))</formula>
    </cfRule>
  </conditionalFormatting>
  <conditionalFormatting sqref="I48:K48">
    <cfRule type="expression" dxfId="139" priority="71">
      <formula>NOT(ISBLANK($B$28))</formula>
    </cfRule>
  </conditionalFormatting>
  <conditionalFormatting sqref="I49:K49">
    <cfRule type="expression" dxfId="138" priority="70">
      <formula>NOT(ISBLANK($B$28))</formula>
    </cfRule>
  </conditionalFormatting>
  <conditionalFormatting sqref="I50:K50">
    <cfRule type="expression" dxfId="137" priority="69">
      <formula>NOT(ISBLANK($B$28))</formula>
    </cfRule>
  </conditionalFormatting>
  <conditionalFormatting sqref="I51:K51">
    <cfRule type="expression" dxfId="136" priority="68">
      <formula>NOT(ISBLANK($B$28))</formula>
    </cfRule>
  </conditionalFormatting>
  <conditionalFormatting sqref="I52:K52">
    <cfRule type="expression" dxfId="135" priority="67">
      <formula>NOT(ISBLANK($B$28))</formula>
    </cfRule>
  </conditionalFormatting>
  <conditionalFormatting sqref="I53:K53">
    <cfRule type="expression" dxfId="134" priority="66">
      <formula>NOT(ISBLANK($B$28))</formula>
    </cfRule>
  </conditionalFormatting>
  <conditionalFormatting sqref="I54:K54">
    <cfRule type="expression" dxfId="133" priority="65">
      <formula>NOT(ISBLANK($B$28))</formula>
    </cfRule>
  </conditionalFormatting>
  <conditionalFormatting sqref="I55:K55">
    <cfRule type="expression" dxfId="132" priority="64">
      <formula>NOT(ISBLANK($B$28))</formula>
    </cfRule>
  </conditionalFormatting>
  <conditionalFormatting sqref="I56:K56">
    <cfRule type="expression" dxfId="131" priority="63">
      <formula>NOT(ISBLANK($B$28))</formula>
    </cfRule>
  </conditionalFormatting>
  <conditionalFormatting sqref="I57:K57">
    <cfRule type="expression" dxfId="130" priority="62">
      <formula>NOT(ISBLANK($B$28))</formula>
    </cfRule>
  </conditionalFormatting>
  <conditionalFormatting sqref="I58:K58">
    <cfRule type="expression" dxfId="129" priority="61">
      <formula>NOT(ISBLANK($B$28))</formula>
    </cfRule>
  </conditionalFormatting>
  <conditionalFormatting sqref="I59:K59">
    <cfRule type="expression" dxfId="128" priority="60">
      <formula>NOT(ISBLANK($B$28))</formula>
    </cfRule>
  </conditionalFormatting>
  <conditionalFormatting sqref="I60:K60">
    <cfRule type="expression" dxfId="127" priority="59">
      <formula>NOT(ISBLANK($B$28))</formula>
    </cfRule>
  </conditionalFormatting>
  <conditionalFormatting sqref="I61:K61">
    <cfRule type="expression" dxfId="126" priority="58">
      <formula>NOT(ISBLANK($B$28))</formula>
    </cfRule>
  </conditionalFormatting>
  <conditionalFormatting sqref="I62:K62">
    <cfRule type="expression" dxfId="125" priority="57">
      <formula>NOT(ISBLANK($B$28))</formula>
    </cfRule>
  </conditionalFormatting>
  <conditionalFormatting sqref="I63:K63">
    <cfRule type="expression" dxfId="124" priority="56">
      <formula>NOT(ISBLANK($B$28))</formula>
    </cfRule>
  </conditionalFormatting>
  <conditionalFormatting sqref="I64:K64">
    <cfRule type="expression" dxfId="123" priority="55">
      <formula>NOT(ISBLANK($B$28))</formula>
    </cfRule>
  </conditionalFormatting>
  <conditionalFormatting sqref="I65:K65">
    <cfRule type="expression" dxfId="122" priority="54">
      <formula>NOT(ISBLANK($B$28))</formula>
    </cfRule>
  </conditionalFormatting>
  <conditionalFormatting sqref="I66:K66">
    <cfRule type="expression" dxfId="121" priority="53">
      <formula>NOT(ISBLANK($B$28))</formula>
    </cfRule>
  </conditionalFormatting>
  <conditionalFormatting sqref="I67:K67">
    <cfRule type="expression" dxfId="120" priority="52">
      <formula>NOT(ISBLANK($B$28))</formula>
    </cfRule>
  </conditionalFormatting>
  <conditionalFormatting sqref="I68:K68">
    <cfRule type="expression" dxfId="119" priority="51">
      <formula>NOT(ISBLANK($B$28))</formula>
    </cfRule>
  </conditionalFormatting>
  <conditionalFormatting sqref="I69:K69">
    <cfRule type="expression" dxfId="118" priority="50">
      <formula>NOT(ISBLANK($B$28))</formula>
    </cfRule>
  </conditionalFormatting>
  <conditionalFormatting sqref="I70:K70">
    <cfRule type="expression" dxfId="117" priority="49">
      <formula>NOT(ISBLANK($B$28))</formula>
    </cfRule>
  </conditionalFormatting>
  <conditionalFormatting sqref="I71:K71">
    <cfRule type="expression" dxfId="116" priority="48">
      <formula>NOT(ISBLANK($B$28))</formula>
    </cfRule>
  </conditionalFormatting>
  <conditionalFormatting sqref="I72:K72">
    <cfRule type="expression" dxfId="115" priority="47">
      <formula>NOT(ISBLANK($B$28))</formula>
    </cfRule>
  </conditionalFormatting>
  <conditionalFormatting sqref="I73:K73">
    <cfRule type="expression" dxfId="114" priority="46">
      <formula>NOT(ISBLANK($B$28))</formula>
    </cfRule>
  </conditionalFormatting>
  <conditionalFormatting sqref="I74:K74">
    <cfRule type="expression" dxfId="113" priority="45">
      <formula>NOT(ISBLANK($B$28))</formula>
    </cfRule>
  </conditionalFormatting>
  <conditionalFormatting sqref="I75:K75">
    <cfRule type="expression" dxfId="112" priority="44">
      <formula>NOT(ISBLANK($B$28))</formula>
    </cfRule>
  </conditionalFormatting>
  <conditionalFormatting sqref="I76:K76">
    <cfRule type="expression" dxfId="111" priority="43">
      <formula>NOT(ISBLANK($B$28))</formula>
    </cfRule>
  </conditionalFormatting>
  <conditionalFormatting sqref="I77:K77">
    <cfRule type="expression" dxfId="110" priority="42">
      <formula>NOT(ISBLANK($B$28))</formula>
    </cfRule>
  </conditionalFormatting>
  <conditionalFormatting sqref="I78:K78">
    <cfRule type="expression" dxfId="109" priority="41">
      <formula>NOT(ISBLANK($B$28))</formula>
    </cfRule>
  </conditionalFormatting>
  <conditionalFormatting sqref="I79:K79">
    <cfRule type="expression" dxfId="108" priority="40">
      <formula>NOT(ISBLANK($B$28))</formula>
    </cfRule>
  </conditionalFormatting>
  <conditionalFormatting sqref="I80:K80">
    <cfRule type="expression" dxfId="107" priority="39">
      <formula>NOT(ISBLANK($B$28))</formula>
    </cfRule>
  </conditionalFormatting>
  <conditionalFormatting sqref="I81:K81">
    <cfRule type="expression" dxfId="106" priority="38">
      <formula>NOT(ISBLANK($B$28))</formula>
    </cfRule>
  </conditionalFormatting>
  <conditionalFormatting sqref="I82:K82">
    <cfRule type="expression" dxfId="105" priority="37">
      <formula>NOT(ISBLANK($B$28))</formula>
    </cfRule>
  </conditionalFormatting>
  <conditionalFormatting sqref="I83:K83">
    <cfRule type="expression" dxfId="104" priority="36">
      <formula>NOT(ISBLANK($B$28))</formula>
    </cfRule>
  </conditionalFormatting>
  <conditionalFormatting sqref="I84:K84">
    <cfRule type="expression" dxfId="103" priority="35">
      <formula>NOT(ISBLANK($B$28))</formula>
    </cfRule>
  </conditionalFormatting>
  <conditionalFormatting sqref="I85:K85">
    <cfRule type="expression" dxfId="102" priority="34">
      <formula>NOT(ISBLANK($B$28))</formula>
    </cfRule>
  </conditionalFormatting>
  <conditionalFormatting sqref="I86:K86">
    <cfRule type="expression" dxfId="101" priority="33">
      <formula>NOT(ISBLANK($B$28))</formula>
    </cfRule>
  </conditionalFormatting>
  <conditionalFormatting sqref="I87:K87">
    <cfRule type="expression" dxfId="100" priority="32">
      <formula>NOT(ISBLANK($B$28))</formula>
    </cfRule>
  </conditionalFormatting>
  <conditionalFormatting sqref="I88:K88">
    <cfRule type="expression" dxfId="99" priority="31">
      <formula>NOT(ISBLANK($B$28))</formula>
    </cfRule>
  </conditionalFormatting>
  <conditionalFormatting sqref="I89:K89">
    <cfRule type="expression" dxfId="98" priority="30">
      <formula>NOT(ISBLANK($B$28))</formula>
    </cfRule>
  </conditionalFormatting>
  <conditionalFormatting sqref="I90:K90">
    <cfRule type="expression" dxfId="97" priority="29">
      <formula>NOT(ISBLANK($B$28))</formula>
    </cfRule>
  </conditionalFormatting>
  <conditionalFormatting sqref="I91:K91">
    <cfRule type="expression" dxfId="96" priority="28">
      <formula>NOT(ISBLANK($B$28))</formula>
    </cfRule>
  </conditionalFormatting>
  <conditionalFormatting sqref="I92:K92">
    <cfRule type="expression" dxfId="95" priority="27">
      <formula>NOT(ISBLANK($B$28))</formula>
    </cfRule>
  </conditionalFormatting>
  <conditionalFormatting sqref="I93:K93">
    <cfRule type="expression" dxfId="94" priority="26">
      <formula>NOT(ISBLANK($B$28))</formula>
    </cfRule>
  </conditionalFormatting>
  <conditionalFormatting sqref="I94:K94">
    <cfRule type="expression" dxfId="93" priority="25">
      <formula>NOT(ISBLANK($B$28))</formula>
    </cfRule>
  </conditionalFormatting>
  <conditionalFormatting sqref="I95:K95">
    <cfRule type="expression" dxfId="92" priority="24">
      <formula>NOT(ISBLANK($B$28))</formula>
    </cfRule>
  </conditionalFormatting>
  <conditionalFormatting sqref="I96:K96">
    <cfRule type="expression" dxfId="91" priority="23">
      <formula>NOT(ISBLANK($B$28))</formula>
    </cfRule>
  </conditionalFormatting>
  <conditionalFormatting sqref="O25:O99">
    <cfRule type="expression" dxfId="90" priority="22">
      <formula>$N25="No"</formula>
    </cfRule>
  </conditionalFormatting>
  <conditionalFormatting sqref="E114:H114">
    <cfRule type="expression" dxfId="89" priority="21">
      <formula>$D$114="Yes"</formula>
    </cfRule>
  </conditionalFormatting>
  <conditionalFormatting sqref="B114">
    <cfRule type="beginsWith" dxfId="88" priority="20" operator="beginsWith" text="No">
      <formula>LEFT(B114,LEN("No"))="No"</formula>
    </cfRule>
  </conditionalFormatting>
  <conditionalFormatting sqref="C114">
    <cfRule type="beginsWith" dxfId="87" priority="19" operator="beginsWith" text="No">
      <formula>LEFT(C114,LEN("No"))="No"</formula>
    </cfRule>
  </conditionalFormatting>
  <conditionalFormatting sqref="C118:C122">
    <cfRule type="containsText" dxfId="86" priority="18" operator="containsText" text="No">
      <formula>NOT(ISERROR(SEARCH("No",C118)))</formula>
    </cfRule>
  </conditionalFormatting>
  <conditionalFormatting sqref="C125">
    <cfRule type="beginsWith" dxfId="85" priority="17" operator="beginsWith" text="No">
      <formula>LEFT(C125,LEN("No"))="No"</formula>
    </cfRule>
  </conditionalFormatting>
  <conditionalFormatting sqref="B103:B110">
    <cfRule type="containsText" dxfId="84" priority="16" operator="containsText" text="Yes">
      <formula>NOT(ISERROR(SEARCH("Yes",B103)))</formula>
    </cfRule>
  </conditionalFormatting>
  <conditionalFormatting sqref="D103:J103">
    <cfRule type="expression" dxfId="83" priority="15">
      <formula>$C$103="Yes"</formula>
    </cfRule>
  </conditionalFormatting>
  <conditionalFormatting sqref="B104:C104">
    <cfRule type="expression" dxfId="82" priority="14">
      <formula>NOT(ISBLANK($B$104))</formula>
    </cfRule>
  </conditionalFormatting>
  <conditionalFormatting sqref="B105:C105">
    <cfRule type="expression" dxfId="81" priority="13">
      <formula>NOT(ISBLANK($B$105))</formula>
    </cfRule>
  </conditionalFormatting>
  <conditionalFormatting sqref="B106:C106">
    <cfRule type="expression" dxfId="80" priority="12">
      <formula>NOT(ISBLANK($B$106))</formula>
    </cfRule>
  </conditionalFormatting>
  <conditionalFormatting sqref="B107:C107">
    <cfRule type="expression" dxfId="79" priority="11">
      <formula>NOT(ISBLANK($B$107))</formula>
    </cfRule>
  </conditionalFormatting>
  <conditionalFormatting sqref="B108:C108">
    <cfRule type="expression" dxfId="78" priority="10">
      <formula>NOT(ISBLANK($B$108))</formula>
    </cfRule>
  </conditionalFormatting>
  <conditionalFormatting sqref="B109:C109">
    <cfRule type="expression" dxfId="77" priority="9">
      <formula>NOT(ISBLANK($B$109))</formula>
    </cfRule>
  </conditionalFormatting>
  <conditionalFormatting sqref="B110:C110">
    <cfRule type="expression" dxfId="76" priority="8">
      <formula>NOT(ISBLANK($B$110))</formula>
    </cfRule>
  </conditionalFormatting>
  <conditionalFormatting sqref="D104:J104">
    <cfRule type="expression" dxfId="75" priority="7">
      <formula>$C$104="Yes"</formula>
    </cfRule>
  </conditionalFormatting>
  <conditionalFormatting sqref="D105:J105">
    <cfRule type="expression" dxfId="74" priority="6">
      <formula>$C$105="Yes"</formula>
    </cfRule>
  </conditionalFormatting>
  <conditionalFormatting sqref="D106:J106">
    <cfRule type="expression" dxfId="73" priority="5">
      <formula>$C$106="Yes"</formula>
    </cfRule>
  </conditionalFormatting>
  <conditionalFormatting sqref="D107:J107">
    <cfRule type="expression" dxfId="72" priority="4">
      <formula>$C$107="Yes"</formula>
    </cfRule>
  </conditionalFormatting>
  <conditionalFormatting sqref="D108:J108">
    <cfRule type="expression" dxfId="71" priority="3">
      <formula>$C$108="Yes"</formula>
    </cfRule>
  </conditionalFormatting>
  <conditionalFormatting sqref="D109:J109">
    <cfRule type="expression" dxfId="70" priority="2">
      <formula>$C$109="Yes"</formula>
    </cfRule>
  </conditionalFormatting>
  <conditionalFormatting sqref="D110:J110">
    <cfRule type="expression" dxfId="69" priority="1">
      <formula>$C$110="Yes"</formula>
    </cfRule>
  </conditionalFormatting>
  <dataValidations count="8">
    <dataValidation type="list" allowBlank="1" showInputMessage="1" showErrorMessage="1" sqref="D6:D20 F25:F49 C25:C49 B103:C110 D114 C118:C122 C125 I103:I110">
      <formula1>"Yes,No"</formula1>
    </dataValidation>
    <dataValidation type="list" allowBlank="1" showInputMessage="1" showErrorMessage="1" sqref="F6:J20">
      <mc:AlternateContent xmlns:x12ac="http://schemas.microsoft.com/office/spreadsheetml/2011/1/ac" xmlns:mc="http://schemas.openxmlformats.org/markup-compatibility/2006">
        <mc:Choice Requires="x12ac">
          <x12ac:list>"Yes, by applicant"," Yes, by quarry operator",No,"n/a, not virgin material"</x12ac:list>
        </mc:Choice>
        <mc:Fallback>
          <formula1>"Yes, by applicant, Yes, by quarry operator,No,n/a, not virgin material"</formula1>
        </mc:Fallback>
      </mc:AlternateContent>
    </dataValidation>
    <dataValidation type="list" allowBlank="1" showInputMessage="1" showErrorMessage="1" sqref="E6:E20">
      <mc:AlternateContent xmlns:x12ac="http://schemas.microsoft.com/office/spreadsheetml/2011/1/ac" xmlns:mc="http://schemas.openxmlformats.org/markup-compatibility/2006">
        <mc:Choice Requires="x12ac">
          <x12ac:list>Yes,No,"n/a, not virgin material"</x12ac:list>
        </mc:Choice>
        <mc:Fallback>
          <formula1>"Yes,No,n/a, not virgin material"</formula1>
        </mc:Fallback>
      </mc:AlternateContent>
    </dataValidation>
    <dataValidation type="list" allowBlank="1" showInputMessage="1" showErrorMessage="1" sqref="G25:H49">
      <formula1>"H300,H301,H304,H310,H311,H330,H331,H340,H341,H350,H350i,H351,H360F,H360D,H360FD,H360Fd,H360Df,H361,H361f,H361d,H361fd,H362,H370,H371,H372,H373,H400,H410,H411,H412,H413"</formula1>
    </dataValidation>
    <dataValidation type="list" allowBlank="1" showInputMessage="1" showErrorMessage="1" sqref="N25:O99">
      <formula1>"Yes,No,n/a"</formula1>
    </dataValidation>
    <dataValidation type="list" allowBlank="1" showInputMessage="1" showErrorMessage="1" sqref="C114">
      <mc:AlternateContent xmlns:x12ac="http://schemas.microsoft.com/office/spreadsheetml/2011/1/ac" xmlns:mc="http://schemas.openxmlformats.org/markup-compatibility/2006">
        <mc:Choice Requires="x12ac">
          <x12ac:list>"Yes, copy provided",No</x12ac:list>
        </mc:Choice>
        <mc:Fallback>
          <formula1>"Yes, copy provided,No"</formula1>
        </mc:Fallback>
      </mc:AlternateContent>
    </dataValidation>
    <dataValidation type="list" allowBlank="1" showInputMessage="1" showErrorMessage="1" sqref="B114">
      <mc:AlternateContent xmlns:x12ac="http://schemas.microsoft.com/office/spreadsheetml/2011/1/ac" xmlns:mc="http://schemas.openxmlformats.org/markup-compatibility/2006">
        <mc:Choice Requires="x12ac">
          <x12ac:list>"Yes, ISO 9001","Yes, in-house system",No</x12ac:list>
        </mc:Choice>
        <mc:Fallback>
          <formula1>"Yes, ISO 9001,Yes, in-house system,No"</formula1>
        </mc:Fallback>
      </mc:AlternateContent>
    </dataValidation>
    <dataValidation type="list" allowBlank="1" showInputMessage="1" showErrorMessage="1" sqref="C129">
      <formula1>"EMAS registered and ISO 14001 certified,EMAS registered,ISO 14001 certified,Neither EMAS registered nor ISO 14001 certified"</formula1>
    </dataValidation>
  </dataValidations>
  <pageMargins left="0.7" right="0.7" top="0.75" bottom="0.75" header="0.3" footer="0.3"/>
  <pageSetup paperSize="9" scale="54" orientation="landscape" r:id="rId1"/>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97"/>
  <sheetViews>
    <sheetView zoomScale="60" zoomScaleNormal="60" workbookViewId="0">
      <pane xSplit="1" ySplit="2" topLeftCell="B3" activePane="bottomRight" state="frozen"/>
      <selection pane="topRight" activeCell="B1" sqref="B1"/>
      <selection pane="bottomLeft" activeCell="A4" sqref="A4"/>
      <selection pane="bottomRight" activeCell="G7" sqref="G7"/>
    </sheetView>
  </sheetViews>
  <sheetFormatPr defaultRowHeight="14.5" x14ac:dyDescent="0.35"/>
  <cols>
    <col min="1" max="1" width="1.453125" customWidth="1"/>
    <col min="2" max="2" width="55.26953125" customWidth="1"/>
    <col min="3" max="3" width="37.81640625" customWidth="1"/>
    <col min="4" max="4" width="17.81640625" customWidth="1"/>
    <col min="5" max="5" width="2.81640625" customWidth="1"/>
    <col min="6" max="6" width="1.453125" customWidth="1"/>
    <col min="7" max="7" width="8.81640625" customWidth="1"/>
    <col min="8" max="8" width="10.36328125" customWidth="1"/>
    <col min="9" max="9" width="2.1796875" customWidth="1"/>
    <col min="10" max="10" width="7.36328125" customWidth="1"/>
    <col min="11" max="11" width="55.1796875" customWidth="1"/>
    <col min="12" max="12" width="35.08984375" customWidth="1"/>
    <col min="13" max="13" width="18.54296875" customWidth="1"/>
    <col min="14" max="14" width="1.6328125" customWidth="1"/>
    <col min="15" max="15" width="1.90625" customWidth="1"/>
    <col min="16" max="16" width="8.453125" customWidth="1"/>
    <col min="17" max="17" width="10.7265625" customWidth="1"/>
    <col min="18" max="18" width="2.1796875" customWidth="1"/>
    <col min="19" max="19" width="8" customWidth="1"/>
    <col min="20" max="20" width="54.6328125" customWidth="1"/>
    <col min="21" max="21" width="35.26953125" customWidth="1"/>
    <col min="22" max="22" width="18.54296875" customWidth="1"/>
    <col min="26" max="26" width="10.54296875" customWidth="1"/>
    <col min="27" max="27" width="3.1796875" customWidth="1"/>
    <col min="29" max="29" width="54.81640625" customWidth="1"/>
    <col min="30" max="30" width="32.08984375" customWidth="1"/>
    <col min="31" max="31" width="18.453125" customWidth="1"/>
    <col min="35" max="35" width="10.7265625" customWidth="1"/>
    <col min="36" max="36" width="9.26953125" customWidth="1"/>
    <col min="37" max="37" width="54.81640625" customWidth="1"/>
    <col min="38" max="38" width="31.81640625" customWidth="1"/>
    <col min="39" max="39" width="17.453125" customWidth="1"/>
    <col min="43" max="43" width="10.36328125" customWidth="1"/>
  </cols>
  <sheetData>
    <row r="1" spans="1:44" ht="31.5" customHeight="1" thickBot="1" x14ac:dyDescent="0.4">
      <c r="A1" s="77"/>
      <c r="B1" s="325" t="s">
        <v>439</v>
      </c>
      <c r="C1" s="325"/>
      <c r="D1" s="325"/>
      <c r="E1" s="325"/>
      <c r="F1" s="325"/>
      <c r="G1" s="325"/>
      <c r="H1" s="325"/>
      <c r="I1" s="325"/>
      <c r="J1" s="325"/>
      <c r="K1" s="325"/>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row>
    <row r="2" spans="1:44" ht="19" thickTop="1" x14ac:dyDescent="0.45">
      <c r="A2" s="77"/>
      <c r="B2" s="50" t="s">
        <v>48</v>
      </c>
      <c r="C2" s="301" t="str">
        <f>IF(Application!E13="","",Application!E13)</f>
        <v>Natural stone (final product(s) from transformation plant)</v>
      </c>
      <c r="D2" s="301"/>
      <c r="E2" s="301"/>
      <c r="F2" s="301"/>
      <c r="G2" s="301"/>
      <c r="H2" s="301"/>
      <c r="I2" s="204"/>
      <c r="J2" s="204"/>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row>
    <row r="3" spans="1:44" ht="18.5" x14ac:dyDescent="0.45">
      <c r="A3" s="77"/>
      <c r="B3" s="291" t="s">
        <v>113</v>
      </c>
      <c r="C3" s="292"/>
      <c r="D3" s="292"/>
      <c r="E3" s="292"/>
      <c r="F3" s="292"/>
      <c r="G3" s="292"/>
      <c r="H3" s="293"/>
      <c r="I3" s="77"/>
      <c r="J3" s="77"/>
      <c r="K3" s="291" t="s">
        <v>113</v>
      </c>
      <c r="L3" s="292"/>
      <c r="M3" s="292"/>
      <c r="N3" s="292"/>
      <c r="O3" s="292"/>
      <c r="P3" s="292"/>
      <c r="Q3" s="293"/>
      <c r="R3" s="77"/>
      <c r="S3" s="77"/>
      <c r="T3" s="291" t="s">
        <v>113</v>
      </c>
      <c r="U3" s="292"/>
      <c r="V3" s="292"/>
      <c r="W3" s="292"/>
      <c r="X3" s="292"/>
      <c r="Y3" s="292"/>
      <c r="Z3" s="293"/>
      <c r="AA3" s="77"/>
      <c r="AB3" s="77"/>
      <c r="AC3" s="291" t="s">
        <v>113</v>
      </c>
      <c r="AD3" s="292"/>
      <c r="AE3" s="292"/>
      <c r="AF3" s="292"/>
      <c r="AG3" s="292"/>
      <c r="AH3" s="292"/>
      <c r="AI3" s="293"/>
      <c r="AJ3" s="77"/>
      <c r="AK3" s="291" t="s">
        <v>113</v>
      </c>
      <c r="AL3" s="292"/>
      <c r="AM3" s="292"/>
      <c r="AN3" s="292"/>
      <c r="AO3" s="292"/>
      <c r="AP3" s="292"/>
      <c r="AQ3" s="293"/>
      <c r="AR3" s="77"/>
    </row>
    <row r="4" spans="1:44" ht="16" customHeight="1" x14ac:dyDescent="0.45">
      <c r="A4" s="77"/>
      <c r="B4" s="172" t="s">
        <v>391</v>
      </c>
      <c r="C4" s="71"/>
      <c r="D4" s="89"/>
      <c r="E4" s="89"/>
      <c r="F4" s="89"/>
      <c r="G4" s="89"/>
      <c r="H4" s="89"/>
      <c r="I4" s="77"/>
      <c r="J4" s="77"/>
      <c r="K4" s="172" t="s">
        <v>391</v>
      </c>
      <c r="L4" s="71"/>
      <c r="M4" s="89"/>
      <c r="N4" s="89"/>
      <c r="O4" s="89"/>
      <c r="P4" s="89"/>
      <c r="Q4" s="89"/>
      <c r="R4" s="77"/>
      <c r="S4" s="77"/>
      <c r="T4" s="172" t="s">
        <v>391</v>
      </c>
      <c r="U4" s="71"/>
      <c r="V4" s="89"/>
      <c r="W4" s="89"/>
      <c r="X4" s="89"/>
      <c r="Y4" s="89"/>
      <c r="Z4" s="89"/>
      <c r="AA4" s="77"/>
      <c r="AB4" s="77"/>
      <c r="AC4" s="172" t="s">
        <v>391</v>
      </c>
      <c r="AD4" s="71"/>
      <c r="AE4" s="89"/>
      <c r="AF4" s="89"/>
      <c r="AG4" s="89"/>
      <c r="AH4" s="89"/>
      <c r="AI4" s="89"/>
      <c r="AJ4" s="77"/>
      <c r="AK4" s="172" t="s">
        <v>391</v>
      </c>
      <c r="AL4" s="71"/>
      <c r="AM4" s="89"/>
      <c r="AN4" s="89"/>
      <c r="AO4" s="89"/>
      <c r="AP4" s="89"/>
      <c r="AQ4" s="89"/>
      <c r="AR4" s="77"/>
    </row>
    <row r="5" spans="1:44" ht="30" x14ac:dyDescent="0.45">
      <c r="A5" s="77"/>
      <c r="B5" s="85" t="s">
        <v>114</v>
      </c>
      <c r="C5" s="178" t="s">
        <v>23</v>
      </c>
      <c r="D5" s="89"/>
      <c r="E5" s="77"/>
      <c r="F5" s="77"/>
      <c r="G5" s="77"/>
      <c r="H5" s="77"/>
      <c r="I5" s="77"/>
      <c r="J5" s="77"/>
      <c r="K5" s="85" t="s">
        <v>114</v>
      </c>
      <c r="L5" s="178" t="s">
        <v>23</v>
      </c>
      <c r="M5" s="89"/>
      <c r="N5" s="77"/>
      <c r="O5" s="77"/>
      <c r="P5" s="77"/>
      <c r="Q5" s="77"/>
      <c r="R5" s="77"/>
      <c r="S5" s="77"/>
      <c r="T5" s="85" t="s">
        <v>114</v>
      </c>
      <c r="U5" s="178"/>
      <c r="V5" s="89"/>
      <c r="W5" s="77"/>
      <c r="X5" s="77"/>
      <c r="Y5" s="77"/>
      <c r="Z5" s="77"/>
      <c r="AA5" s="77"/>
      <c r="AB5" s="77"/>
      <c r="AC5" s="85" t="s">
        <v>114</v>
      </c>
      <c r="AD5" s="178"/>
      <c r="AE5" s="89"/>
      <c r="AF5" s="77"/>
      <c r="AG5" s="77"/>
      <c r="AH5" s="77"/>
      <c r="AI5" s="77"/>
      <c r="AJ5" s="77"/>
      <c r="AK5" s="85" t="s">
        <v>114</v>
      </c>
      <c r="AL5" s="178"/>
      <c r="AM5" s="89"/>
      <c r="AN5" s="77"/>
      <c r="AO5" s="77"/>
      <c r="AP5" s="77"/>
      <c r="AQ5" s="77"/>
      <c r="AR5" s="77"/>
    </row>
    <row r="6" spans="1:44" ht="30" x14ac:dyDescent="0.45">
      <c r="A6" s="77"/>
      <c r="B6" s="82" t="s">
        <v>115</v>
      </c>
      <c r="C6" s="178" t="s">
        <v>23</v>
      </c>
      <c r="D6" s="89"/>
      <c r="E6" s="77"/>
      <c r="F6" s="77"/>
      <c r="G6" s="77"/>
      <c r="H6" s="77"/>
      <c r="I6" s="77"/>
      <c r="J6" s="77"/>
      <c r="K6" s="82" t="s">
        <v>115</v>
      </c>
      <c r="L6" s="178" t="s">
        <v>23</v>
      </c>
      <c r="M6" s="89"/>
      <c r="N6" s="77"/>
      <c r="O6" s="77"/>
      <c r="P6" s="77"/>
      <c r="Q6" s="77"/>
      <c r="R6" s="77"/>
      <c r="S6" s="77"/>
      <c r="T6" s="82" t="s">
        <v>115</v>
      </c>
      <c r="U6" s="178"/>
      <c r="V6" s="89"/>
      <c r="W6" s="77"/>
      <c r="X6" s="77"/>
      <c r="Y6" s="77"/>
      <c r="Z6" s="77"/>
      <c r="AA6" s="77"/>
      <c r="AB6" s="77"/>
      <c r="AC6" s="82" t="s">
        <v>115</v>
      </c>
      <c r="AD6" s="178"/>
      <c r="AE6" s="89"/>
      <c r="AF6" s="77"/>
      <c r="AG6" s="77"/>
      <c r="AH6" s="77"/>
      <c r="AI6" s="77"/>
      <c r="AJ6" s="77"/>
      <c r="AK6" s="82" t="s">
        <v>115</v>
      </c>
      <c r="AL6" s="178"/>
      <c r="AM6" s="89"/>
      <c r="AN6" s="77"/>
      <c r="AO6" s="77"/>
      <c r="AP6" s="77"/>
      <c r="AQ6" s="77"/>
      <c r="AR6" s="77"/>
    </row>
    <row r="7" spans="1:44" ht="18.5" x14ac:dyDescent="0.35">
      <c r="A7" s="77"/>
      <c r="B7" s="81" t="s">
        <v>116</v>
      </c>
      <c r="C7" s="81" t="s">
        <v>112</v>
      </c>
      <c r="D7" s="81" t="s">
        <v>99</v>
      </c>
      <c r="E7" s="77"/>
      <c r="F7" s="77"/>
      <c r="G7" s="81" t="s">
        <v>127</v>
      </c>
      <c r="H7" s="77"/>
      <c r="I7" s="77"/>
      <c r="J7" s="77"/>
      <c r="K7" s="167" t="s">
        <v>116</v>
      </c>
      <c r="L7" s="167" t="s">
        <v>112</v>
      </c>
      <c r="M7" s="167" t="s">
        <v>99</v>
      </c>
      <c r="N7" s="77"/>
      <c r="O7" s="77"/>
      <c r="P7" s="167" t="s">
        <v>127</v>
      </c>
      <c r="Q7" s="77"/>
      <c r="R7" s="77"/>
      <c r="S7" s="77"/>
      <c r="T7" s="167" t="s">
        <v>116</v>
      </c>
      <c r="U7" s="167" t="s">
        <v>112</v>
      </c>
      <c r="V7" s="167" t="s">
        <v>99</v>
      </c>
      <c r="W7" s="77"/>
      <c r="X7" s="77"/>
      <c r="Y7" s="167" t="s">
        <v>127</v>
      </c>
      <c r="Z7" s="77"/>
      <c r="AA7" s="77"/>
      <c r="AB7" s="77"/>
      <c r="AC7" s="167" t="s">
        <v>116</v>
      </c>
      <c r="AD7" s="167" t="s">
        <v>112</v>
      </c>
      <c r="AE7" s="167" t="s">
        <v>99</v>
      </c>
      <c r="AF7" s="77"/>
      <c r="AG7" s="77"/>
      <c r="AH7" s="167" t="s">
        <v>127</v>
      </c>
      <c r="AI7" s="77"/>
      <c r="AJ7" s="77"/>
      <c r="AK7" s="167" t="s">
        <v>116</v>
      </c>
      <c r="AL7" s="167" t="s">
        <v>112</v>
      </c>
      <c r="AM7" s="167" t="s">
        <v>99</v>
      </c>
      <c r="AN7" s="77"/>
      <c r="AO7" s="77"/>
      <c r="AP7" s="167" t="s">
        <v>127</v>
      </c>
      <c r="AQ7" s="77"/>
      <c r="AR7" s="77"/>
    </row>
    <row r="8" spans="1:44" x14ac:dyDescent="0.35">
      <c r="A8" s="77"/>
      <c r="B8" s="83" t="s">
        <v>97</v>
      </c>
      <c r="C8" s="71"/>
      <c r="D8" s="84"/>
      <c r="E8" s="77"/>
      <c r="F8" s="77"/>
      <c r="G8" s="94"/>
      <c r="H8" s="77"/>
      <c r="I8" s="77"/>
      <c r="J8" s="77"/>
      <c r="K8" s="83" t="s">
        <v>97</v>
      </c>
      <c r="L8" s="71"/>
      <c r="M8" s="84"/>
      <c r="N8" s="77"/>
      <c r="O8" s="77"/>
      <c r="P8" s="94"/>
      <c r="Q8" s="77"/>
      <c r="R8" s="77"/>
      <c r="S8" s="77"/>
      <c r="T8" s="83" t="s">
        <v>97</v>
      </c>
      <c r="U8" s="71"/>
      <c r="V8" s="84"/>
      <c r="W8" s="77"/>
      <c r="X8" s="77"/>
      <c r="Y8" s="94"/>
      <c r="Z8" s="77"/>
      <c r="AA8" s="77"/>
      <c r="AB8" s="77"/>
      <c r="AC8" s="83" t="s">
        <v>97</v>
      </c>
      <c r="AD8" s="71"/>
      <c r="AE8" s="84"/>
      <c r="AF8" s="77"/>
      <c r="AG8" s="77"/>
      <c r="AH8" s="94"/>
      <c r="AI8" s="77"/>
      <c r="AJ8" s="77"/>
      <c r="AK8" s="83" t="s">
        <v>97</v>
      </c>
      <c r="AL8" s="71"/>
      <c r="AM8" s="84"/>
      <c r="AN8" s="77"/>
      <c r="AO8" s="77"/>
      <c r="AP8" s="94"/>
      <c r="AQ8" s="77"/>
      <c r="AR8" s="77"/>
    </row>
    <row r="9" spans="1:44" ht="15" thickBot="1" x14ac:dyDescent="0.4">
      <c r="A9" s="77"/>
      <c r="B9" s="100" t="s">
        <v>104</v>
      </c>
      <c r="C9" s="101">
        <v>2450</v>
      </c>
      <c r="D9" s="102" t="s">
        <v>105</v>
      </c>
      <c r="E9" s="77"/>
      <c r="F9" s="77"/>
      <c r="G9" s="95"/>
      <c r="H9" s="77"/>
      <c r="I9" s="77"/>
      <c r="J9" s="77"/>
      <c r="K9" s="100" t="s">
        <v>104</v>
      </c>
      <c r="L9" s="101">
        <v>2400</v>
      </c>
      <c r="M9" s="102" t="s">
        <v>105</v>
      </c>
      <c r="N9" s="77"/>
      <c r="O9" s="77"/>
      <c r="P9" s="95"/>
      <c r="Q9" s="77"/>
      <c r="R9" s="77"/>
      <c r="S9" s="77"/>
      <c r="T9" s="100" t="s">
        <v>104</v>
      </c>
      <c r="U9" s="101"/>
      <c r="V9" s="102" t="s">
        <v>105</v>
      </c>
      <c r="W9" s="77"/>
      <c r="X9" s="77"/>
      <c r="Y9" s="95"/>
      <c r="Z9" s="77"/>
      <c r="AA9" s="77"/>
      <c r="AB9" s="77"/>
      <c r="AC9" s="100" t="s">
        <v>104</v>
      </c>
      <c r="AD9" s="101"/>
      <c r="AE9" s="102" t="s">
        <v>105</v>
      </c>
      <c r="AF9" s="77"/>
      <c r="AG9" s="77"/>
      <c r="AH9" s="95"/>
      <c r="AI9" s="77"/>
      <c r="AJ9" s="77"/>
      <c r="AK9" s="100" t="s">
        <v>104</v>
      </c>
      <c r="AL9" s="101"/>
      <c r="AM9" s="102" t="s">
        <v>105</v>
      </c>
      <c r="AN9" s="77"/>
      <c r="AO9" s="77"/>
      <c r="AP9" s="95"/>
      <c r="AQ9" s="77"/>
      <c r="AR9" s="77"/>
    </row>
    <row r="10" spans="1:44" x14ac:dyDescent="0.35">
      <c r="A10" s="77"/>
      <c r="B10" s="97" t="s">
        <v>96</v>
      </c>
      <c r="C10" s="98">
        <v>450</v>
      </c>
      <c r="D10" s="99" t="s">
        <v>106</v>
      </c>
      <c r="E10" s="77"/>
      <c r="F10" s="77"/>
      <c r="G10" s="95"/>
      <c r="H10" s="77"/>
      <c r="I10" s="77"/>
      <c r="J10" s="77"/>
      <c r="K10" s="97" t="s">
        <v>96</v>
      </c>
      <c r="L10" s="98">
        <v>790</v>
      </c>
      <c r="M10" s="99" t="s">
        <v>106</v>
      </c>
      <c r="N10" s="77"/>
      <c r="O10" s="77"/>
      <c r="P10" s="95"/>
      <c r="Q10" s="77"/>
      <c r="R10" s="77"/>
      <c r="S10" s="77"/>
      <c r="T10" s="97" t="s">
        <v>96</v>
      </c>
      <c r="U10" s="98"/>
      <c r="V10" s="99" t="s">
        <v>106</v>
      </c>
      <c r="W10" s="77"/>
      <c r="X10" s="77"/>
      <c r="Y10" s="95"/>
      <c r="Z10" s="77"/>
      <c r="AA10" s="77"/>
      <c r="AB10" s="77"/>
      <c r="AC10" s="97" t="s">
        <v>96</v>
      </c>
      <c r="AD10" s="98"/>
      <c r="AE10" s="99" t="s">
        <v>106</v>
      </c>
      <c r="AF10" s="77"/>
      <c r="AG10" s="77"/>
      <c r="AH10" s="95"/>
      <c r="AI10" s="77"/>
      <c r="AJ10" s="77"/>
      <c r="AK10" s="97" t="s">
        <v>96</v>
      </c>
      <c r="AL10" s="98"/>
      <c r="AM10" s="99" t="s">
        <v>106</v>
      </c>
      <c r="AN10" s="77"/>
      <c r="AO10" s="77"/>
      <c r="AP10" s="95"/>
      <c r="AQ10" s="77"/>
      <c r="AR10" s="77"/>
    </row>
    <row r="11" spans="1:44" ht="15" thickBot="1" x14ac:dyDescent="0.4">
      <c r="A11" s="77"/>
      <c r="B11" s="100" t="s">
        <v>100</v>
      </c>
      <c r="C11" s="101">
        <v>200</v>
      </c>
      <c r="D11" s="102" t="s">
        <v>106</v>
      </c>
      <c r="E11" s="77"/>
      <c r="F11" s="77"/>
      <c r="G11" s="95"/>
      <c r="H11" s="77"/>
      <c r="I11" s="77"/>
      <c r="J11" s="77"/>
      <c r="K11" s="100" t="s">
        <v>100</v>
      </c>
      <c r="L11" s="101">
        <v>100</v>
      </c>
      <c r="M11" s="102" t="s">
        <v>106</v>
      </c>
      <c r="N11" s="77"/>
      <c r="O11" s="77"/>
      <c r="P11" s="95"/>
      <c r="Q11" s="77"/>
      <c r="R11" s="77"/>
      <c r="S11" s="77"/>
      <c r="T11" s="100" t="s">
        <v>100</v>
      </c>
      <c r="U11" s="101"/>
      <c r="V11" s="102" t="s">
        <v>106</v>
      </c>
      <c r="W11" s="77"/>
      <c r="X11" s="77"/>
      <c r="Y11" s="95"/>
      <c r="Z11" s="77"/>
      <c r="AA11" s="77"/>
      <c r="AB11" s="77"/>
      <c r="AC11" s="100" t="s">
        <v>100</v>
      </c>
      <c r="AD11" s="101"/>
      <c r="AE11" s="102" t="s">
        <v>106</v>
      </c>
      <c r="AF11" s="77"/>
      <c r="AG11" s="77"/>
      <c r="AH11" s="95"/>
      <c r="AI11" s="77"/>
      <c r="AJ11" s="77"/>
      <c r="AK11" s="100" t="s">
        <v>100</v>
      </c>
      <c r="AL11" s="101"/>
      <c r="AM11" s="102" t="s">
        <v>106</v>
      </c>
      <c r="AN11" s="77"/>
      <c r="AO11" s="77"/>
      <c r="AP11" s="95"/>
      <c r="AQ11" s="77"/>
      <c r="AR11" s="77"/>
    </row>
    <row r="12" spans="1:44" x14ac:dyDescent="0.35">
      <c r="A12" s="77"/>
      <c r="B12" s="97" t="s">
        <v>96</v>
      </c>
      <c r="C12" s="181">
        <f>C10*C9/1000</f>
        <v>1102.5</v>
      </c>
      <c r="D12" s="99" t="s">
        <v>107</v>
      </c>
      <c r="E12" s="77"/>
      <c r="F12" s="77"/>
      <c r="G12" s="95"/>
      <c r="H12" s="77"/>
      <c r="I12" s="77"/>
      <c r="J12" s="77"/>
      <c r="K12" s="97" t="s">
        <v>96</v>
      </c>
      <c r="L12" s="181">
        <f>L10*L9/1000</f>
        <v>1896</v>
      </c>
      <c r="M12" s="99" t="s">
        <v>107</v>
      </c>
      <c r="N12" s="77"/>
      <c r="O12" s="77"/>
      <c r="P12" s="95"/>
      <c r="Q12" s="77"/>
      <c r="R12" s="77"/>
      <c r="S12" s="77"/>
      <c r="T12" s="97" t="s">
        <v>96</v>
      </c>
      <c r="U12" s="181">
        <f>U10*U9/1000</f>
        <v>0</v>
      </c>
      <c r="V12" s="99" t="s">
        <v>107</v>
      </c>
      <c r="W12" s="77"/>
      <c r="X12" s="77"/>
      <c r="Y12" s="95"/>
      <c r="Z12" s="77"/>
      <c r="AA12" s="77"/>
      <c r="AB12" s="77"/>
      <c r="AC12" s="97" t="s">
        <v>96</v>
      </c>
      <c r="AD12" s="181">
        <f>AD10*AD9/1000</f>
        <v>0</v>
      </c>
      <c r="AE12" s="99" t="s">
        <v>107</v>
      </c>
      <c r="AF12" s="77"/>
      <c r="AG12" s="77"/>
      <c r="AH12" s="95"/>
      <c r="AI12" s="77"/>
      <c r="AJ12" s="77"/>
      <c r="AK12" s="97" t="s">
        <v>96</v>
      </c>
      <c r="AL12" s="181">
        <f>AL10*AL9/1000</f>
        <v>0</v>
      </c>
      <c r="AM12" s="99" t="s">
        <v>107</v>
      </c>
      <c r="AN12" s="77"/>
      <c r="AO12" s="77"/>
      <c r="AP12" s="95"/>
      <c r="AQ12" s="77"/>
      <c r="AR12" s="77"/>
    </row>
    <row r="13" spans="1:44" ht="15" thickBot="1" x14ac:dyDescent="0.4">
      <c r="A13" s="77"/>
      <c r="B13" s="100" t="s">
        <v>100</v>
      </c>
      <c r="C13" s="227">
        <f>C11*C9/1000</f>
        <v>490</v>
      </c>
      <c r="D13" s="102" t="s">
        <v>107</v>
      </c>
      <c r="E13" s="77"/>
      <c r="F13" s="77"/>
      <c r="G13" s="95"/>
      <c r="H13" s="77"/>
      <c r="I13" s="77"/>
      <c r="J13" s="77"/>
      <c r="K13" s="100" t="s">
        <v>100</v>
      </c>
      <c r="L13" s="227">
        <f>L11*L9/1000</f>
        <v>240</v>
      </c>
      <c r="M13" s="102" t="s">
        <v>107</v>
      </c>
      <c r="N13" s="77"/>
      <c r="O13" s="77"/>
      <c r="P13" s="95"/>
      <c r="Q13" s="77"/>
      <c r="R13" s="77"/>
      <c r="S13" s="77"/>
      <c r="T13" s="100" t="s">
        <v>100</v>
      </c>
      <c r="U13" s="227">
        <f>U11*U9/1000</f>
        <v>0</v>
      </c>
      <c r="V13" s="102" t="s">
        <v>107</v>
      </c>
      <c r="W13" s="77"/>
      <c r="X13" s="77"/>
      <c r="Y13" s="95"/>
      <c r="Z13" s="77"/>
      <c r="AA13" s="77"/>
      <c r="AB13" s="77"/>
      <c r="AC13" s="100" t="s">
        <v>100</v>
      </c>
      <c r="AD13" s="227">
        <f>AD11*AD9/1000</f>
        <v>0</v>
      </c>
      <c r="AE13" s="102" t="s">
        <v>107</v>
      </c>
      <c r="AF13" s="77"/>
      <c r="AG13" s="77"/>
      <c r="AH13" s="95"/>
      <c r="AI13" s="77"/>
      <c r="AJ13" s="77"/>
      <c r="AK13" s="100" t="s">
        <v>100</v>
      </c>
      <c r="AL13" s="227">
        <f>AL11*AL9/1000</f>
        <v>0</v>
      </c>
      <c r="AM13" s="102" t="s">
        <v>107</v>
      </c>
      <c r="AN13" s="77"/>
      <c r="AO13" s="77"/>
      <c r="AP13" s="95"/>
      <c r="AQ13" s="77"/>
      <c r="AR13" s="77"/>
    </row>
    <row r="14" spans="1:44" x14ac:dyDescent="0.35">
      <c r="A14" s="77"/>
      <c r="B14" s="97" t="s">
        <v>198</v>
      </c>
      <c r="C14" s="98">
        <v>50000</v>
      </c>
      <c r="D14" s="99" t="s">
        <v>98</v>
      </c>
      <c r="E14" s="77"/>
      <c r="F14" s="77"/>
      <c r="G14" s="71">
        <v>356</v>
      </c>
      <c r="H14" s="77" t="s">
        <v>227</v>
      </c>
      <c r="I14" s="77"/>
      <c r="J14" s="77"/>
      <c r="K14" s="97" t="s">
        <v>198</v>
      </c>
      <c r="L14" s="98">
        <v>109000</v>
      </c>
      <c r="M14" s="99" t="s">
        <v>98</v>
      </c>
      <c r="N14" s="77"/>
      <c r="O14" s="77"/>
      <c r="P14" s="71">
        <v>432</v>
      </c>
      <c r="Q14" s="77" t="s">
        <v>227</v>
      </c>
      <c r="R14" s="77"/>
      <c r="S14" s="77"/>
      <c r="T14" s="97" t="s">
        <v>198</v>
      </c>
      <c r="U14" s="98"/>
      <c r="V14" s="99" t="s">
        <v>98</v>
      </c>
      <c r="W14" s="77"/>
      <c r="X14" s="77"/>
      <c r="Y14" s="71"/>
      <c r="Z14" s="77" t="s">
        <v>227</v>
      </c>
      <c r="AA14" s="77"/>
      <c r="AB14" s="77"/>
      <c r="AC14" s="97" t="s">
        <v>198</v>
      </c>
      <c r="AD14" s="98"/>
      <c r="AE14" s="99" t="s">
        <v>98</v>
      </c>
      <c r="AF14" s="77"/>
      <c r="AG14" s="77"/>
      <c r="AH14" s="71"/>
      <c r="AI14" s="77" t="s">
        <v>227</v>
      </c>
      <c r="AJ14" s="77"/>
      <c r="AK14" s="97" t="s">
        <v>198</v>
      </c>
      <c r="AL14" s="98"/>
      <c r="AM14" s="99" t="s">
        <v>98</v>
      </c>
      <c r="AN14" s="77"/>
      <c r="AO14" s="77"/>
      <c r="AP14" s="71"/>
      <c r="AQ14" s="77" t="s">
        <v>227</v>
      </c>
      <c r="AR14" s="77"/>
    </row>
    <row r="15" spans="1:44" ht="15" thickBot="1" x14ac:dyDescent="0.4">
      <c r="A15" s="77"/>
      <c r="B15" s="100" t="s">
        <v>224</v>
      </c>
      <c r="C15" s="109">
        <f>IF(OR(C14="",G14=""),"",(C14*G14)/1000)</f>
        <v>17800</v>
      </c>
      <c r="D15" s="102" t="s">
        <v>226</v>
      </c>
      <c r="E15" s="77"/>
      <c r="F15" s="77"/>
      <c r="G15" s="95"/>
      <c r="H15" s="77"/>
      <c r="I15" s="77"/>
      <c r="J15" s="77"/>
      <c r="K15" s="100" t="s">
        <v>224</v>
      </c>
      <c r="L15" s="109">
        <f>IF(OR(L14="",P14=""),"",(L14*P14)/1000)</f>
        <v>47088</v>
      </c>
      <c r="M15" s="102" t="s">
        <v>226</v>
      </c>
      <c r="N15" s="77"/>
      <c r="O15" s="77"/>
      <c r="P15" s="95"/>
      <c r="Q15" s="77"/>
      <c r="R15" s="77"/>
      <c r="S15" s="77"/>
      <c r="T15" s="100" t="s">
        <v>224</v>
      </c>
      <c r="U15" s="109" t="str">
        <f>IF(OR(U14="",Y14=""),"",(U14*Y14)/1000)</f>
        <v/>
      </c>
      <c r="V15" s="102" t="s">
        <v>226</v>
      </c>
      <c r="W15" s="77"/>
      <c r="X15" s="77"/>
      <c r="Y15" s="95"/>
      <c r="Z15" s="77"/>
      <c r="AA15" s="77"/>
      <c r="AB15" s="77"/>
      <c r="AC15" s="100" t="s">
        <v>224</v>
      </c>
      <c r="AD15" s="109" t="str">
        <f>IF(OR(AD14="",AH14=""),"",(AD14*AH14)/1000)</f>
        <v/>
      </c>
      <c r="AE15" s="102" t="s">
        <v>226</v>
      </c>
      <c r="AF15" s="77"/>
      <c r="AG15" s="77"/>
      <c r="AH15" s="95"/>
      <c r="AI15" s="77"/>
      <c r="AJ15" s="77"/>
      <c r="AK15" s="100" t="s">
        <v>224</v>
      </c>
      <c r="AL15" s="109" t="str">
        <f>IF(OR(AL14="",AP14=""),"",(AL14*AP14)/1000)</f>
        <v/>
      </c>
      <c r="AM15" s="102" t="s">
        <v>226</v>
      </c>
      <c r="AN15" s="77"/>
      <c r="AO15" s="77"/>
      <c r="AP15" s="95"/>
      <c r="AQ15" s="77"/>
      <c r="AR15" s="77"/>
    </row>
    <row r="16" spans="1:44" x14ac:dyDescent="0.35">
      <c r="A16" s="77"/>
      <c r="B16" s="97" t="s">
        <v>363</v>
      </c>
      <c r="C16" s="98">
        <v>100</v>
      </c>
      <c r="D16" s="99" t="s">
        <v>99</v>
      </c>
      <c r="E16" s="77"/>
      <c r="F16" s="77"/>
      <c r="G16" s="71">
        <v>40</v>
      </c>
      <c r="H16" s="77" t="s">
        <v>367</v>
      </c>
      <c r="I16" s="77"/>
      <c r="J16" s="77"/>
      <c r="K16" s="97" t="s">
        <v>363</v>
      </c>
      <c r="L16" s="98">
        <v>250</v>
      </c>
      <c r="M16" s="99" t="s">
        <v>99</v>
      </c>
      <c r="N16" s="77"/>
      <c r="O16" s="77"/>
      <c r="P16" s="71">
        <v>32</v>
      </c>
      <c r="Q16" s="77" t="s">
        <v>367</v>
      </c>
      <c r="R16" s="77"/>
      <c r="S16" s="77"/>
      <c r="T16" s="97" t="s">
        <v>363</v>
      </c>
      <c r="U16" s="98"/>
      <c r="V16" s="99" t="s">
        <v>99</v>
      </c>
      <c r="W16" s="77"/>
      <c r="X16" s="77"/>
      <c r="Y16" s="71"/>
      <c r="Z16" s="77" t="s">
        <v>367</v>
      </c>
      <c r="AA16" s="77"/>
      <c r="AB16" s="77"/>
      <c r="AC16" s="97" t="s">
        <v>363</v>
      </c>
      <c r="AD16" s="98"/>
      <c r="AE16" s="99" t="s">
        <v>99</v>
      </c>
      <c r="AF16" s="77"/>
      <c r="AG16" s="77"/>
      <c r="AH16" s="71"/>
      <c r="AI16" s="77" t="s">
        <v>367</v>
      </c>
      <c r="AJ16" s="77"/>
      <c r="AK16" s="97" t="s">
        <v>363</v>
      </c>
      <c r="AL16" s="98"/>
      <c r="AM16" s="99" t="s">
        <v>99</v>
      </c>
      <c r="AN16" s="77"/>
      <c r="AO16" s="77"/>
      <c r="AP16" s="71"/>
      <c r="AQ16" s="77" t="s">
        <v>367</v>
      </c>
      <c r="AR16" s="77"/>
    </row>
    <row r="17" spans="1:44" x14ac:dyDescent="0.35">
      <c r="A17" s="77"/>
      <c r="B17" s="83" t="s">
        <v>364</v>
      </c>
      <c r="C17" s="205">
        <f>C16*G16</f>
        <v>4000</v>
      </c>
      <c r="D17" s="99" t="s">
        <v>101</v>
      </c>
      <c r="E17" s="77"/>
      <c r="F17" s="77"/>
      <c r="G17" s="71">
        <v>100</v>
      </c>
      <c r="H17" s="77" t="s">
        <v>368</v>
      </c>
      <c r="I17" s="77"/>
      <c r="J17" s="77"/>
      <c r="K17" s="83" t="s">
        <v>364</v>
      </c>
      <c r="L17" s="205">
        <f>L16*P16</f>
        <v>8000</v>
      </c>
      <c r="M17" s="99" t="s">
        <v>101</v>
      </c>
      <c r="N17" s="77"/>
      <c r="O17" s="77"/>
      <c r="P17" s="71">
        <v>145</v>
      </c>
      <c r="Q17" s="77" t="s">
        <v>368</v>
      </c>
      <c r="R17" s="77"/>
      <c r="S17" s="77"/>
      <c r="T17" s="83" t="s">
        <v>364</v>
      </c>
      <c r="U17" s="205">
        <f>U16*Y16</f>
        <v>0</v>
      </c>
      <c r="V17" s="99" t="s">
        <v>101</v>
      </c>
      <c r="W17" s="77"/>
      <c r="X17" s="77"/>
      <c r="Y17" s="71"/>
      <c r="Z17" s="77" t="s">
        <v>368</v>
      </c>
      <c r="AA17" s="77"/>
      <c r="AB17" s="77"/>
      <c r="AC17" s="83" t="s">
        <v>364</v>
      </c>
      <c r="AD17" s="205">
        <f>AD16*AH16</f>
        <v>0</v>
      </c>
      <c r="AE17" s="99" t="s">
        <v>101</v>
      </c>
      <c r="AF17" s="77"/>
      <c r="AG17" s="77"/>
      <c r="AH17" s="71"/>
      <c r="AI17" s="77" t="s">
        <v>368</v>
      </c>
      <c r="AJ17" s="77"/>
      <c r="AK17" s="83" t="s">
        <v>364</v>
      </c>
      <c r="AL17" s="205">
        <f>AL16*AP16</f>
        <v>0</v>
      </c>
      <c r="AM17" s="99" t="s">
        <v>101</v>
      </c>
      <c r="AN17" s="77"/>
      <c r="AO17" s="77"/>
      <c r="AP17" s="71"/>
      <c r="AQ17" s="77" t="s">
        <v>368</v>
      </c>
      <c r="AR17" s="77"/>
    </row>
    <row r="18" spans="1:44" ht="15" thickBot="1" x14ac:dyDescent="0.4">
      <c r="A18" s="77"/>
      <c r="B18" s="100" t="s">
        <v>376</v>
      </c>
      <c r="C18" s="109">
        <f>C17*(G17/1000)</f>
        <v>400</v>
      </c>
      <c r="D18" s="102" t="s">
        <v>226</v>
      </c>
      <c r="E18" s="77"/>
      <c r="F18" s="77"/>
      <c r="G18" s="95"/>
      <c r="H18" s="77"/>
      <c r="I18" s="77"/>
      <c r="J18" s="77"/>
      <c r="K18" s="100" t="s">
        <v>376</v>
      </c>
      <c r="L18" s="109">
        <f>L17*(P17/1000)</f>
        <v>1160</v>
      </c>
      <c r="M18" s="102" t="s">
        <v>226</v>
      </c>
      <c r="N18" s="77"/>
      <c r="O18" s="77"/>
      <c r="P18" s="95"/>
      <c r="Q18" s="77"/>
      <c r="R18" s="77"/>
      <c r="S18" s="77"/>
      <c r="T18" s="100" t="s">
        <v>376</v>
      </c>
      <c r="U18" s="109">
        <f>U17*(Y17/1000)</f>
        <v>0</v>
      </c>
      <c r="V18" s="102" t="s">
        <v>226</v>
      </c>
      <c r="W18" s="77"/>
      <c r="X18" s="77"/>
      <c r="Y18" s="95"/>
      <c r="Z18" s="77"/>
      <c r="AA18" s="77"/>
      <c r="AB18" s="77"/>
      <c r="AC18" s="100" t="s">
        <v>376</v>
      </c>
      <c r="AD18" s="109">
        <f>AD17*(AH17/1000)</f>
        <v>0</v>
      </c>
      <c r="AE18" s="102" t="s">
        <v>226</v>
      </c>
      <c r="AF18" s="77"/>
      <c r="AG18" s="77"/>
      <c r="AH18" s="95"/>
      <c r="AI18" s="77"/>
      <c r="AJ18" s="77"/>
      <c r="AK18" s="100" t="s">
        <v>376</v>
      </c>
      <c r="AL18" s="109">
        <f>AL17*(AP17/1000)</f>
        <v>0</v>
      </c>
      <c r="AM18" s="102" t="s">
        <v>226</v>
      </c>
      <c r="AN18" s="77"/>
      <c r="AO18" s="77"/>
      <c r="AP18" s="95"/>
      <c r="AQ18" s="77"/>
      <c r="AR18" s="77"/>
    </row>
    <row r="19" spans="1:44" x14ac:dyDescent="0.35">
      <c r="A19" s="77"/>
      <c r="B19" s="97" t="s">
        <v>365</v>
      </c>
      <c r="C19" s="181">
        <v>100</v>
      </c>
      <c r="D19" s="99" t="s">
        <v>99</v>
      </c>
      <c r="E19" s="77"/>
      <c r="F19" s="77"/>
      <c r="G19" s="168">
        <v>50</v>
      </c>
      <c r="H19" s="77" t="s">
        <v>373</v>
      </c>
      <c r="I19" s="77"/>
      <c r="J19" s="77"/>
      <c r="K19" s="97" t="s">
        <v>365</v>
      </c>
      <c r="L19" s="181"/>
      <c r="M19" s="99" t="s">
        <v>99</v>
      </c>
      <c r="N19" s="77"/>
      <c r="O19" s="77"/>
      <c r="P19" s="168"/>
      <c r="Q19" s="77" t="s">
        <v>373</v>
      </c>
      <c r="R19" s="77"/>
      <c r="S19" s="77"/>
      <c r="T19" s="97" t="s">
        <v>365</v>
      </c>
      <c r="U19" s="181"/>
      <c r="V19" s="99" t="s">
        <v>99</v>
      </c>
      <c r="W19" s="77"/>
      <c r="X19" s="77"/>
      <c r="Y19" s="168"/>
      <c r="Z19" s="77" t="s">
        <v>373</v>
      </c>
      <c r="AA19" s="77"/>
      <c r="AB19" s="77"/>
      <c r="AC19" s="97" t="s">
        <v>365</v>
      </c>
      <c r="AD19" s="181"/>
      <c r="AE19" s="99" t="s">
        <v>99</v>
      </c>
      <c r="AF19" s="77"/>
      <c r="AG19" s="77"/>
      <c r="AH19" s="168"/>
      <c r="AI19" s="77" t="s">
        <v>373</v>
      </c>
      <c r="AJ19" s="77"/>
      <c r="AK19" s="97" t="s">
        <v>365</v>
      </c>
      <c r="AL19" s="181"/>
      <c r="AM19" s="99" t="s">
        <v>99</v>
      </c>
      <c r="AN19" s="77"/>
      <c r="AO19" s="77"/>
      <c r="AP19" s="168"/>
      <c r="AQ19" s="77" t="s">
        <v>373</v>
      </c>
      <c r="AR19" s="77"/>
    </row>
    <row r="20" spans="1:44" x14ac:dyDescent="0.35">
      <c r="A20" s="77"/>
      <c r="B20" s="83" t="s">
        <v>366</v>
      </c>
      <c r="C20" s="205">
        <f>C19*G19</f>
        <v>5000</v>
      </c>
      <c r="D20" s="99" t="s">
        <v>101</v>
      </c>
      <c r="E20" s="77"/>
      <c r="F20" s="77"/>
      <c r="G20" s="168">
        <v>100</v>
      </c>
      <c r="H20" s="77" t="s">
        <v>374</v>
      </c>
      <c r="I20" s="77"/>
      <c r="J20" s="77"/>
      <c r="K20" s="83" t="s">
        <v>366</v>
      </c>
      <c r="L20" s="205">
        <f>L19*P19</f>
        <v>0</v>
      </c>
      <c r="M20" s="99" t="s">
        <v>101</v>
      </c>
      <c r="N20" s="77"/>
      <c r="O20" s="77"/>
      <c r="P20" s="168"/>
      <c r="Q20" s="77" t="s">
        <v>374</v>
      </c>
      <c r="R20" s="77"/>
      <c r="S20" s="77"/>
      <c r="T20" s="83" t="s">
        <v>366</v>
      </c>
      <c r="U20" s="205">
        <f>U19*Y19</f>
        <v>0</v>
      </c>
      <c r="V20" s="99" t="s">
        <v>101</v>
      </c>
      <c r="W20" s="77"/>
      <c r="X20" s="77"/>
      <c r="Y20" s="168"/>
      <c r="Z20" s="77" t="s">
        <v>374</v>
      </c>
      <c r="AA20" s="77"/>
      <c r="AB20" s="77"/>
      <c r="AC20" s="83" t="s">
        <v>366</v>
      </c>
      <c r="AD20" s="205">
        <f>AD19*AH19</f>
        <v>0</v>
      </c>
      <c r="AE20" s="99" t="s">
        <v>101</v>
      </c>
      <c r="AF20" s="77"/>
      <c r="AG20" s="77"/>
      <c r="AH20" s="168"/>
      <c r="AI20" s="77" t="s">
        <v>374</v>
      </c>
      <c r="AJ20" s="77"/>
      <c r="AK20" s="83" t="s">
        <v>366</v>
      </c>
      <c r="AL20" s="205">
        <f>AL19*AP19</f>
        <v>0</v>
      </c>
      <c r="AM20" s="99" t="s">
        <v>101</v>
      </c>
      <c r="AN20" s="77"/>
      <c r="AO20" s="77"/>
      <c r="AP20" s="168"/>
      <c r="AQ20" s="77" t="s">
        <v>374</v>
      </c>
      <c r="AR20" s="77"/>
    </row>
    <row r="21" spans="1:44" ht="15" thickBot="1" x14ac:dyDescent="0.4">
      <c r="A21" s="77"/>
      <c r="B21" s="100" t="s">
        <v>377</v>
      </c>
      <c r="C21" s="109">
        <f>C20*(G20/1000)</f>
        <v>500</v>
      </c>
      <c r="D21" s="102" t="s">
        <v>226</v>
      </c>
      <c r="E21" s="77"/>
      <c r="F21" s="77"/>
      <c r="G21" s="95"/>
      <c r="H21" s="77"/>
      <c r="I21" s="77"/>
      <c r="J21" s="77"/>
      <c r="K21" s="100" t="s">
        <v>377</v>
      </c>
      <c r="L21" s="109">
        <f>L20*(P20/1000)</f>
        <v>0</v>
      </c>
      <c r="M21" s="102" t="s">
        <v>226</v>
      </c>
      <c r="N21" s="77"/>
      <c r="O21" s="77"/>
      <c r="P21" s="95"/>
      <c r="Q21" s="77"/>
      <c r="R21" s="77"/>
      <c r="S21" s="77"/>
      <c r="T21" s="100" t="s">
        <v>377</v>
      </c>
      <c r="U21" s="109">
        <f>U20*(Y20/1000)</f>
        <v>0</v>
      </c>
      <c r="V21" s="102" t="s">
        <v>226</v>
      </c>
      <c r="W21" s="77"/>
      <c r="X21" s="77"/>
      <c r="Y21" s="95"/>
      <c r="Z21" s="77"/>
      <c r="AA21" s="77"/>
      <c r="AB21" s="77"/>
      <c r="AC21" s="100" t="s">
        <v>377</v>
      </c>
      <c r="AD21" s="109">
        <f>AD20*(AH20/1000)</f>
        <v>0</v>
      </c>
      <c r="AE21" s="102" t="s">
        <v>226</v>
      </c>
      <c r="AF21" s="77"/>
      <c r="AG21" s="77"/>
      <c r="AH21" s="95"/>
      <c r="AI21" s="77"/>
      <c r="AJ21" s="77"/>
      <c r="AK21" s="100" t="s">
        <v>377</v>
      </c>
      <c r="AL21" s="109">
        <f>AL20*(AP20/1000)</f>
        <v>0</v>
      </c>
      <c r="AM21" s="102" t="s">
        <v>226</v>
      </c>
      <c r="AN21" s="77"/>
      <c r="AO21" s="77"/>
      <c r="AP21" s="95"/>
      <c r="AQ21" s="77"/>
      <c r="AR21" s="77"/>
    </row>
    <row r="22" spans="1:44" x14ac:dyDescent="0.35">
      <c r="A22" s="77"/>
      <c r="B22" s="97" t="s">
        <v>369</v>
      </c>
      <c r="C22" s="181">
        <v>100</v>
      </c>
      <c r="D22" s="99" t="s">
        <v>99</v>
      </c>
      <c r="E22" s="77"/>
      <c r="F22" s="77"/>
      <c r="G22" s="168">
        <v>40</v>
      </c>
      <c r="H22" s="77" t="s">
        <v>371</v>
      </c>
      <c r="I22" s="77"/>
      <c r="J22" s="77"/>
      <c r="K22" s="97" t="s">
        <v>369</v>
      </c>
      <c r="L22" s="181"/>
      <c r="M22" s="99" t="s">
        <v>99</v>
      </c>
      <c r="N22" s="77"/>
      <c r="O22" s="77"/>
      <c r="P22" s="168"/>
      <c r="Q22" s="77" t="s">
        <v>371</v>
      </c>
      <c r="R22" s="77"/>
      <c r="S22" s="77"/>
      <c r="T22" s="97" t="s">
        <v>369</v>
      </c>
      <c r="U22" s="181"/>
      <c r="V22" s="99" t="s">
        <v>99</v>
      </c>
      <c r="W22" s="77"/>
      <c r="X22" s="77"/>
      <c r="Y22" s="168"/>
      <c r="Z22" s="77" t="s">
        <v>371</v>
      </c>
      <c r="AA22" s="77"/>
      <c r="AB22" s="77"/>
      <c r="AC22" s="97" t="s">
        <v>369</v>
      </c>
      <c r="AD22" s="181"/>
      <c r="AE22" s="99" t="s">
        <v>99</v>
      </c>
      <c r="AF22" s="77"/>
      <c r="AG22" s="77"/>
      <c r="AH22" s="168"/>
      <c r="AI22" s="77" t="s">
        <v>371</v>
      </c>
      <c r="AJ22" s="77"/>
      <c r="AK22" s="97" t="s">
        <v>369</v>
      </c>
      <c r="AL22" s="181"/>
      <c r="AM22" s="99" t="s">
        <v>99</v>
      </c>
      <c r="AN22" s="77"/>
      <c r="AO22" s="77"/>
      <c r="AP22" s="168"/>
      <c r="AQ22" s="77" t="s">
        <v>371</v>
      </c>
      <c r="AR22" s="77"/>
    </row>
    <row r="23" spans="1:44" x14ac:dyDescent="0.35">
      <c r="A23" s="77"/>
      <c r="B23" s="83" t="s">
        <v>370</v>
      </c>
      <c r="C23" s="205">
        <f>C22*G22</f>
        <v>4000</v>
      </c>
      <c r="D23" s="99" t="s">
        <v>101</v>
      </c>
      <c r="E23" s="77"/>
      <c r="F23" s="77"/>
      <c r="G23" s="168">
        <v>200</v>
      </c>
      <c r="H23" s="77" t="s">
        <v>372</v>
      </c>
      <c r="I23" s="77"/>
      <c r="J23" s="77"/>
      <c r="K23" s="83" t="s">
        <v>370</v>
      </c>
      <c r="L23" s="205">
        <f>L22*P22</f>
        <v>0</v>
      </c>
      <c r="M23" s="99" t="s">
        <v>101</v>
      </c>
      <c r="N23" s="77"/>
      <c r="O23" s="77"/>
      <c r="P23" s="168"/>
      <c r="Q23" s="77" t="s">
        <v>372</v>
      </c>
      <c r="R23" s="77"/>
      <c r="S23" s="77"/>
      <c r="T23" s="83" t="s">
        <v>370</v>
      </c>
      <c r="U23" s="205">
        <f>U22*Y22</f>
        <v>0</v>
      </c>
      <c r="V23" s="99" t="s">
        <v>101</v>
      </c>
      <c r="W23" s="77"/>
      <c r="X23" s="77"/>
      <c r="Y23" s="168"/>
      <c r="Z23" s="77" t="s">
        <v>372</v>
      </c>
      <c r="AA23" s="77"/>
      <c r="AB23" s="77"/>
      <c r="AC23" s="83" t="s">
        <v>370</v>
      </c>
      <c r="AD23" s="205">
        <f>AD22*AH22</f>
        <v>0</v>
      </c>
      <c r="AE23" s="99" t="s">
        <v>101</v>
      </c>
      <c r="AF23" s="77"/>
      <c r="AG23" s="77"/>
      <c r="AH23" s="168"/>
      <c r="AI23" s="77" t="s">
        <v>372</v>
      </c>
      <c r="AJ23" s="77"/>
      <c r="AK23" s="83" t="s">
        <v>370</v>
      </c>
      <c r="AL23" s="205">
        <f>AL22*AP22</f>
        <v>0</v>
      </c>
      <c r="AM23" s="99" t="s">
        <v>101</v>
      </c>
      <c r="AN23" s="77"/>
      <c r="AO23" s="77"/>
      <c r="AP23" s="168"/>
      <c r="AQ23" s="77" t="s">
        <v>372</v>
      </c>
      <c r="AR23" s="77"/>
    </row>
    <row r="24" spans="1:44" ht="15" thickBot="1" x14ac:dyDescent="0.4">
      <c r="A24" s="77"/>
      <c r="B24" s="100" t="s">
        <v>378</v>
      </c>
      <c r="C24" s="109">
        <f>C23*(G23/1000)</f>
        <v>800</v>
      </c>
      <c r="D24" s="102" t="s">
        <v>226</v>
      </c>
      <c r="E24" s="77"/>
      <c r="F24" s="77"/>
      <c r="G24" s="95"/>
      <c r="H24" s="77"/>
      <c r="I24" s="77"/>
      <c r="J24" s="77"/>
      <c r="K24" s="100" t="s">
        <v>378</v>
      </c>
      <c r="L24" s="109">
        <f>L23*(P23/1000)</f>
        <v>0</v>
      </c>
      <c r="M24" s="102" t="s">
        <v>226</v>
      </c>
      <c r="N24" s="77"/>
      <c r="O24" s="77"/>
      <c r="P24" s="95"/>
      <c r="Q24" s="77"/>
      <c r="R24" s="77"/>
      <c r="S24" s="77"/>
      <c r="T24" s="100" t="s">
        <v>378</v>
      </c>
      <c r="U24" s="109">
        <f>U23*(Y23/1000)</f>
        <v>0</v>
      </c>
      <c r="V24" s="102" t="s">
        <v>226</v>
      </c>
      <c r="W24" s="77"/>
      <c r="X24" s="77"/>
      <c r="Y24" s="95"/>
      <c r="Z24" s="77"/>
      <c r="AA24" s="77"/>
      <c r="AB24" s="77"/>
      <c r="AC24" s="100" t="s">
        <v>378</v>
      </c>
      <c r="AD24" s="109">
        <f>AD23*(AH23/1000)</f>
        <v>0</v>
      </c>
      <c r="AE24" s="102" t="s">
        <v>226</v>
      </c>
      <c r="AF24" s="77"/>
      <c r="AG24" s="77"/>
      <c r="AH24" s="95"/>
      <c r="AI24" s="77"/>
      <c r="AJ24" s="77"/>
      <c r="AK24" s="100" t="s">
        <v>378</v>
      </c>
      <c r="AL24" s="109">
        <f>AL23*(AP23/1000)</f>
        <v>0</v>
      </c>
      <c r="AM24" s="102" t="s">
        <v>226</v>
      </c>
      <c r="AN24" s="77"/>
      <c r="AO24" s="77"/>
      <c r="AP24" s="95"/>
      <c r="AQ24" s="77"/>
      <c r="AR24" s="77"/>
    </row>
    <row r="25" spans="1:44" x14ac:dyDescent="0.35">
      <c r="A25" s="77"/>
      <c r="B25" s="97" t="s">
        <v>375</v>
      </c>
      <c r="C25" s="206">
        <f>C17+C20+C23</f>
        <v>13000</v>
      </c>
      <c r="D25" s="99" t="s">
        <v>101</v>
      </c>
      <c r="E25" s="77"/>
      <c r="F25" s="77"/>
      <c r="G25" s="77"/>
      <c r="H25" s="77"/>
      <c r="I25" s="77"/>
      <c r="J25" s="77"/>
      <c r="K25" s="97" t="s">
        <v>375</v>
      </c>
      <c r="L25" s="206">
        <f>L17+L20+L23</f>
        <v>8000</v>
      </c>
      <c r="M25" s="99" t="s">
        <v>101</v>
      </c>
      <c r="N25" s="77"/>
      <c r="O25" s="77"/>
      <c r="P25" s="77"/>
      <c r="Q25" s="77"/>
      <c r="R25" s="77"/>
      <c r="S25" s="77"/>
      <c r="T25" s="97" t="s">
        <v>375</v>
      </c>
      <c r="U25" s="206">
        <f>U17+U20+U23</f>
        <v>0</v>
      </c>
      <c r="V25" s="99" t="s">
        <v>101</v>
      </c>
      <c r="W25" s="77"/>
      <c r="X25" s="77"/>
      <c r="Y25" s="77"/>
      <c r="Z25" s="77"/>
      <c r="AA25" s="77"/>
      <c r="AB25" s="77"/>
      <c r="AC25" s="97" t="s">
        <v>375</v>
      </c>
      <c r="AD25" s="206">
        <f>AD17+AD20+AD23</f>
        <v>0</v>
      </c>
      <c r="AE25" s="99" t="s">
        <v>101</v>
      </c>
      <c r="AF25" s="77"/>
      <c r="AG25" s="77"/>
      <c r="AH25" s="77"/>
      <c r="AI25" s="77"/>
      <c r="AJ25" s="77"/>
      <c r="AK25" s="97" t="s">
        <v>375</v>
      </c>
      <c r="AL25" s="206">
        <f>AL17+AL20+AL23</f>
        <v>0</v>
      </c>
      <c r="AM25" s="99" t="s">
        <v>101</v>
      </c>
      <c r="AN25" s="77"/>
      <c r="AO25" s="77"/>
      <c r="AP25" s="77"/>
      <c r="AQ25" s="77"/>
      <c r="AR25" s="77"/>
    </row>
    <row r="26" spans="1:44" x14ac:dyDescent="0.35">
      <c r="A26" s="77"/>
      <c r="B26" s="83" t="s">
        <v>225</v>
      </c>
      <c r="C26" s="155">
        <f>C18+C21+C24</f>
        <v>1700</v>
      </c>
      <c r="D26" s="84" t="s">
        <v>226</v>
      </c>
      <c r="E26" s="77"/>
      <c r="F26" s="77"/>
      <c r="G26" s="95"/>
      <c r="H26" s="77"/>
      <c r="I26" s="77"/>
      <c r="J26" s="77"/>
      <c r="K26" s="83" t="s">
        <v>225</v>
      </c>
      <c r="L26" s="155">
        <f>L18+L21+L24</f>
        <v>1160</v>
      </c>
      <c r="M26" s="84" t="s">
        <v>226</v>
      </c>
      <c r="N26" s="77"/>
      <c r="O26" s="77"/>
      <c r="P26" s="95"/>
      <c r="Q26" s="77"/>
      <c r="R26" s="77"/>
      <c r="S26" s="77"/>
      <c r="T26" s="83" t="s">
        <v>225</v>
      </c>
      <c r="U26" s="155">
        <f>U18+U21+U24</f>
        <v>0</v>
      </c>
      <c r="V26" s="84" t="s">
        <v>226</v>
      </c>
      <c r="W26" s="77"/>
      <c r="X26" s="77"/>
      <c r="Y26" s="95"/>
      <c r="Z26" s="77"/>
      <c r="AA26" s="77"/>
      <c r="AB26" s="77"/>
      <c r="AC26" s="83" t="s">
        <v>225</v>
      </c>
      <c r="AD26" s="155">
        <f>AD18+AD21+AD24</f>
        <v>0</v>
      </c>
      <c r="AE26" s="84" t="s">
        <v>226</v>
      </c>
      <c r="AF26" s="77"/>
      <c r="AG26" s="77"/>
      <c r="AH26" s="95"/>
      <c r="AI26" s="77"/>
      <c r="AJ26" s="77"/>
      <c r="AK26" s="83" t="s">
        <v>225</v>
      </c>
      <c r="AL26" s="155">
        <f>AL18+AL21+AL24</f>
        <v>0</v>
      </c>
      <c r="AM26" s="84" t="s">
        <v>226</v>
      </c>
      <c r="AN26" s="77"/>
      <c r="AO26" s="77"/>
      <c r="AP26" s="95"/>
      <c r="AQ26" s="77"/>
      <c r="AR26" s="77"/>
    </row>
    <row r="27" spans="1:44" x14ac:dyDescent="0.35">
      <c r="A27" s="77"/>
      <c r="B27" s="83" t="s">
        <v>102</v>
      </c>
      <c r="C27" s="155">
        <f>C14+(C25/3.6)</f>
        <v>53611.111111111109</v>
      </c>
      <c r="D27" s="84" t="s">
        <v>98</v>
      </c>
      <c r="E27" s="77"/>
      <c r="F27" s="77"/>
      <c r="G27" s="95"/>
      <c r="H27" s="77"/>
      <c r="I27" s="77"/>
      <c r="J27" s="77"/>
      <c r="K27" s="83" t="s">
        <v>102</v>
      </c>
      <c r="L27" s="155">
        <f>L14+(L25/3.6)</f>
        <v>111222.22222222222</v>
      </c>
      <c r="M27" s="84" t="s">
        <v>98</v>
      </c>
      <c r="N27" s="77"/>
      <c r="O27" s="77"/>
      <c r="P27" s="95"/>
      <c r="Q27" s="77"/>
      <c r="R27" s="77"/>
      <c r="S27" s="77"/>
      <c r="T27" s="83" t="s">
        <v>102</v>
      </c>
      <c r="U27" s="155">
        <f>U14+(U25/3.6)</f>
        <v>0</v>
      </c>
      <c r="V27" s="84" t="s">
        <v>98</v>
      </c>
      <c r="W27" s="77"/>
      <c r="X27" s="77"/>
      <c r="Y27" s="95"/>
      <c r="Z27" s="77"/>
      <c r="AA27" s="77"/>
      <c r="AB27" s="77"/>
      <c r="AC27" s="83" t="s">
        <v>102</v>
      </c>
      <c r="AD27" s="155">
        <f>AD14+(AD25/3.6)</f>
        <v>0</v>
      </c>
      <c r="AE27" s="84" t="s">
        <v>98</v>
      </c>
      <c r="AF27" s="77"/>
      <c r="AG27" s="77"/>
      <c r="AH27" s="95"/>
      <c r="AI27" s="77"/>
      <c r="AJ27" s="77"/>
      <c r="AK27" s="83" t="s">
        <v>102</v>
      </c>
      <c r="AL27" s="155">
        <f>AL14+(AL25/3.6)</f>
        <v>0</v>
      </c>
      <c r="AM27" s="84" t="s">
        <v>98</v>
      </c>
      <c r="AN27" s="77"/>
      <c r="AO27" s="77"/>
      <c r="AP27" s="95"/>
      <c r="AQ27" s="77"/>
      <c r="AR27" s="77"/>
    </row>
    <row r="28" spans="1:44" x14ac:dyDescent="0.35">
      <c r="A28" s="77"/>
      <c r="B28" s="83" t="s">
        <v>103</v>
      </c>
      <c r="C28" s="155">
        <f>(C14*3.6)+C25</f>
        <v>193000</v>
      </c>
      <c r="D28" s="84" t="s">
        <v>101</v>
      </c>
      <c r="E28" s="77"/>
      <c r="F28" s="77"/>
      <c r="G28" s="95"/>
      <c r="H28" s="77"/>
      <c r="I28" s="77"/>
      <c r="J28" s="77"/>
      <c r="K28" s="83" t="s">
        <v>103</v>
      </c>
      <c r="L28" s="155">
        <f>(L14*3.6)+L25</f>
        <v>400400</v>
      </c>
      <c r="M28" s="84" t="s">
        <v>101</v>
      </c>
      <c r="N28" s="77"/>
      <c r="O28" s="77"/>
      <c r="P28" s="95"/>
      <c r="Q28" s="77"/>
      <c r="R28" s="77"/>
      <c r="S28" s="77"/>
      <c r="T28" s="83" t="s">
        <v>103</v>
      </c>
      <c r="U28" s="155">
        <f>(U14*3.6)+U25</f>
        <v>0</v>
      </c>
      <c r="V28" s="84" t="s">
        <v>101</v>
      </c>
      <c r="W28" s="77"/>
      <c r="X28" s="77"/>
      <c r="Y28" s="95"/>
      <c r="Z28" s="77"/>
      <c r="AA28" s="77"/>
      <c r="AB28" s="77"/>
      <c r="AC28" s="83" t="s">
        <v>103</v>
      </c>
      <c r="AD28" s="155">
        <f>(AD14*3.6)+AD25</f>
        <v>0</v>
      </c>
      <c r="AE28" s="84" t="s">
        <v>101</v>
      </c>
      <c r="AF28" s="77"/>
      <c r="AG28" s="77"/>
      <c r="AH28" s="95"/>
      <c r="AI28" s="77"/>
      <c r="AJ28" s="77"/>
      <c r="AK28" s="83" t="s">
        <v>103</v>
      </c>
      <c r="AL28" s="155">
        <f>(AL14*3.6)+AL25</f>
        <v>0</v>
      </c>
      <c r="AM28" s="84" t="s">
        <v>101</v>
      </c>
      <c r="AN28" s="77"/>
      <c r="AO28" s="77"/>
      <c r="AP28" s="95"/>
      <c r="AQ28" s="77"/>
      <c r="AR28" s="77"/>
    </row>
    <row r="29" spans="1:44" x14ac:dyDescent="0.35">
      <c r="A29" s="77"/>
      <c r="B29" s="83" t="s">
        <v>228</v>
      </c>
      <c r="C29" s="155">
        <f>C15+C26</f>
        <v>19500</v>
      </c>
      <c r="D29" s="84" t="s">
        <v>229</v>
      </c>
      <c r="E29" s="77"/>
      <c r="F29" s="77"/>
      <c r="G29" s="95"/>
      <c r="H29" s="77"/>
      <c r="I29" s="77"/>
      <c r="J29" s="77"/>
      <c r="K29" s="83" t="s">
        <v>228</v>
      </c>
      <c r="L29" s="155">
        <f>L15+L26</f>
        <v>48248</v>
      </c>
      <c r="M29" s="84" t="s">
        <v>229</v>
      </c>
      <c r="N29" s="77"/>
      <c r="O29" s="77"/>
      <c r="P29" s="95"/>
      <c r="Q29" s="77"/>
      <c r="R29" s="77"/>
      <c r="S29" s="77"/>
      <c r="T29" s="83" t="s">
        <v>228</v>
      </c>
      <c r="U29" s="155" t="e">
        <f>U15+U26</f>
        <v>#VALUE!</v>
      </c>
      <c r="V29" s="84" t="s">
        <v>229</v>
      </c>
      <c r="W29" s="77"/>
      <c r="X29" s="77"/>
      <c r="Y29" s="95"/>
      <c r="Z29" s="77"/>
      <c r="AA29" s="77"/>
      <c r="AB29" s="77"/>
      <c r="AC29" s="83" t="s">
        <v>228</v>
      </c>
      <c r="AD29" s="155" t="e">
        <f>AD15+AD26</f>
        <v>#VALUE!</v>
      </c>
      <c r="AE29" s="84" t="s">
        <v>229</v>
      </c>
      <c r="AF29" s="77"/>
      <c r="AG29" s="77"/>
      <c r="AH29" s="95"/>
      <c r="AI29" s="77"/>
      <c r="AJ29" s="77"/>
      <c r="AK29" s="83" t="s">
        <v>228</v>
      </c>
      <c r="AL29" s="155" t="e">
        <f>AL15+AL26</f>
        <v>#VALUE!</v>
      </c>
      <c r="AM29" s="84" t="s">
        <v>229</v>
      </c>
      <c r="AN29" s="77"/>
      <c r="AO29" s="77"/>
      <c r="AP29" s="95"/>
      <c r="AQ29" s="77"/>
      <c r="AR29" s="77"/>
    </row>
    <row r="30" spans="1:44" x14ac:dyDescent="0.35">
      <c r="A30" s="77"/>
      <c r="B30" s="83" t="s">
        <v>385</v>
      </c>
      <c r="C30" s="207">
        <f>C27/C11</f>
        <v>268.05555555555554</v>
      </c>
      <c r="D30" s="84" t="s">
        <v>108</v>
      </c>
      <c r="E30" s="77"/>
      <c r="F30" s="77"/>
      <c r="G30" s="95"/>
      <c r="H30" s="77"/>
      <c r="I30" s="77"/>
      <c r="J30" s="77"/>
      <c r="K30" s="83" t="s">
        <v>385</v>
      </c>
      <c r="L30" s="207">
        <f>L27/L11</f>
        <v>1112.2222222222222</v>
      </c>
      <c r="M30" s="84" t="s">
        <v>108</v>
      </c>
      <c r="N30" s="77"/>
      <c r="O30" s="77"/>
      <c r="P30" s="95"/>
      <c r="Q30" s="77"/>
      <c r="R30" s="77"/>
      <c r="S30" s="77"/>
      <c r="T30" s="83" t="s">
        <v>385</v>
      </c>
      <c r="U30" s="207" t="e">
        <f>U27/U11</f>
        <v>#DIV/0!</v>
      </c>
      <c r="V30" s="84" t="s">
        <v>108</v>
      </c>
      <c r="W30" s="77"/>
      <c r="X30" s="77"/>
      <c r="Y30" s="95"/>
      <c r="Z30" s="77"/>
      <c r="AA30" s="77"/>
      <c r="AB30" s="77"/>
      <c r="AC30" s="83" t="s">
        <v>385</v>
      </c>
      <c r="AD30" s="207" t="e">
        <f>AD27/AD11</f>
        <v>#DIV/0!</v>
      </c>
      <c r="AE30" s="84" t="s">
        <v>108</v>
      </c>
      <c r="AF30" s="77"/>
      <c r="AG30" s="77"/>
      <c r="AH30" s="95"/>
      <c r="AI30" s="77"/>
      <c r="AJ30" s="77"/>
      <c r="AK30" s="83" t="s">
        <v>385</v>
      </c>
      <c r="AL30" s="207" t="e">
        <f>AL27/AL11</f>
        <v>#DIV/0!</v>
      </c>
      <c r="AM30" s="84" t="s">
        <v>108</v>
      </c>
      <c r="AN30" s="77"/>
      <c r="AO30" s="77"/>
      <c r="AP30" s="95"/>
      <c r="AQ30" s="77"/>
      <c r="AR30" s="77"/>
    </row>
    <row r="31" spans="1:44" x14ac:dyDescent="0.35">
      <c r="A31" s="77"/>
      <c r="B31" s="83" t="s">
        <v>384</v>
      </c>
      <c r="C31" s="207">
        <f>C27/C13</f>
        <v>109.41043083900226</v>
      </c>
      <c r="D31" s="84" t="s">
        <v>110</v>
      </c>
      <c r="E31" s="77"/>
      <c r="F31" s="77"/>
      <c r="G31" s="95"/>
      <c r="H31" s="77"/>
      <c r="I31" s="77"/>
      <c r="J31" s="77"/>
      <c r="K31" s="83" t="s">
        <v>384</v>
      </c>
      <c r="L31" s="207">
        <f>L27/L13</f>
        <v>463.42592592592592</v>
      </c>
      <c r="M31" s="84" t="s">
        <v>110</v>
      </c>
      <c r="N31" s="77"/>
      <c r="O31" s="77"/>
      <c r="P31" s="95"/>
      <c r="Q31" s="77"/>
      <c r="R31" s="77"/>
      <c r="S31" s="77"/>
      <c r="T31" s="83" t="s">
        <v>384</v>
      </c>
      <c r="U31" s="207" t="e">
        <f>U27/U13</f>
        <v>#DIV/0!</v>
      </c>
      <c r="V31" s="84" t="s">
        <v>110</v>
      </c>
      <c r="W31" s="77"/>
      <c r="X31" s="77"/>
      <c r="Y31" s="95"/>
      <c r="Z31" s="77"/>
      <c r="AA31" s="77"/>
      <c r="AB31" s="77"/>
      <c r="AC31" s="83" t="s">
        <v>384</v>
      </c>
      <c r="AD31" s="207" t="e">
        <f>AD27/AD13</f>
        <v>#DIV/0!</v>
      </c>
      <c r="AE31" s="84" t="s">
        <v>110</v>
      </c>
      <c r="AF31" s="77"/>
      <c r="AG31" s="77"/>
      <c r="AH31" s="95"/>
      <c r="AI31" s="77"/>
      <c r="AJ31" s="77"/>
      <c r="AK31" s="83" t="s">
        <v>384</v>
      </c>
      <c r="AL31" s="207" t="e">
        <f>AL27/AL13</f>
        <v>#DIV/0!</v>
      </c>
      <c r="AM31" s="84" t="s">
        <v>110</v>
      </c>
      <c r="AN31" s="77"/>
      <c r="AO31" s="77"/>
      <c r="AP31" s="95"/>
      <c r="AQ31" s="77"/>
      <c r="AR31" s="77"/>
    </row>
    <row r="32" spans="1:44" x14ac:dyDescent="0.35">
      <c r="A32" s="77"/>
      <c r="B32" s="83" t="s">
        <v>383</v>
      </c>
      <c r="C32" s="207">
        <f>C28/C11</f>
        <v>965</v>
      </c>
      <c r="D32" s="84" t="s">
        <v>109</v>
      </c>
      <c r="E32" s="77"/>
      <c r="F32" s="77"/>
      <c r="G32" s="95"/>
      <c r="H32" s="77"/>
      <c r="I32" s="77"/>
      <c r="J32" s="77"/>
      <c r="K32" s="83" t="s">
        <v>383</v>
      </c>
      <c r="L32" s="207">
        <f>L28/L11</f>
        <v>4004</v>
      </c>
      <c r="M32" s="84" t="s">
        <v>109</v>
      </c>
      <c r="N32" s="77"/>
      <c r="O32" s="77"/>
      <c r="P32" s="95"/>
      <c r="Q32" s="77"/>
      <c r="R32" s="77"/>
      <c r="S32" s="77"/>
      <c r="T32" s="83" t="s">
        <v>383</v>
      </c>
      <c r="U32" s="207" t="e">
        <f>U28/U11</f>
        <v>#DIV/0!</v>
      </c>
      <c r="V32" s="84" t="s">
        <v>109</v>
      </c>
      <c r="W32" s="77"/>
      <c r="X32" s="77"/>
      <c r="Y32" s="95"/>
      <c r="Z32" s="77"/>
      <c r="AA32" s="77"/>
      <c r="AB32" s="77"/>
      <c r="AC32" s="83" t="s">
        <v>383</v>
      </c>
      <c r="AD32" s="207" t="e">
        <f>AD28/AD11</f>
        <v>#DIV/0!</v>
      </c>
      <c r="AE32" s="84" t="s">
        <v>109</v>
      </c>
      <c r="AF32" s="77"/>
      <c r="AG32" s="77"/>
      <c r="AH32" s="95"/>
      <c r="AI32" s="77"/>
      <c r="AJ32" s="77"/>
      <c r="AK32" s="83" t="s">
        <v>383</v>
      </c>
      <c r="AL32" s="207" t="e">
        <f>AL28/AL11</f>
        <v>#DIV/0!</v>
      </c>
      <c r="AM32" s="84" t="s">
        <v>109</v>
      </c>
      <c r="AN32" s="77"/>
      <c r="AO32" s="77"/>
      <c r="AP32" s="95"/>
      <c r="AQ32" s="77"/>
      <c r="AR32" s="77"/>
    </row>
    <row r="33" spans="1:44" x14ac:dyDescent="0.35">
      <c r="A33" s="77"/>
      <c r="B33" s="83" t="s">
        <v>382</v>
      </c>
      <c r="C33" s="207">
        <f>C28/C13</f>
        <v>393.87755102040819</v>
      </c>
      <c r="D33" s="84" t="s">
        <v>111</v>
      </c>
      <c r="E33" s="77"/>
      <c r="F33" s="77"/>
      <c r="G33" s="95"/>
      <c r="H33" s="77"/>
      <c r="I33" s="77"/>
      <c r="J33" s="77"/>
      <c r="K33" s="83" t="s">
        <v>382</v>
      </c>
      <c r="L33" s="207">
        <f>L28/L13</f>
        <v>1668.3333333333333</v>
      </c>
      <c r="M33" s="84" t="s">
        <v>111</v>
      </c>
      <c r="N33" s="77"/>
      <c r="O33" s="77"/>
      <c r="P33" s="95"/>
      <c r="Q33" s="77"/>
      <c r="R33" s="77"/>
      <c r="S33" s="77"/>
      <c r="T33" s="83" t="s">
        <v>382</v>
      </c>
      <c r="U33" s="207" t="e">
        <f>U28/U13</f>
        <v>#DIV/0!</v>
      </c>
      <c r="V33" s="84" t="s">
        <v>111</v>
      </c>
      <c r="W33" s="77"/>
      <c r="X33" s="77"/>
      <c r="Y33" s="95"/>
      <c r="Z33" s="77"/>
      <c r="AA33" s="77"/>
      <c r="AB33" s="77"/>
      <c r="AC33" s="83" t="s">
        <v>382</v>
      </c>
      <c r="AD33" s="207" t="e">
        <f>AD28/AD13</f>
        <v>#DIV/0!</v>
      </c>
      <c r="AE33" s="84" t="s">
        <v>111</v>
      </c>
      <c r="AF33" s="77"/>
      <c r="AG33" s="77"/>
      <c r="AH33" s="95"/>
      <c r="AI33" s="77"/>
      <c r="AJ33" s="77"/>
      <c r="AK33" s="83" t="s">
        <v>382</v>
      </c>
      <c r="AL33" s="207" t="e">
        <f>AL28/AL13</f>
        <v>#DIV/0!</v>
      </c>
      <c r="AM33" s="84" t="s">
        <v>111</v>
      </c>
      <c r="AN33" s="77"/>
      <c r="AO33" s="77"/>
      <c r="AP33" s="95"/>
      <c r="AQ33" s="77"/>
      <c r="AR33" s="77"/>
    </row>
    <row r="34" spans="1:44" x14ac:dyDescent="0.35">
      <c r="A34" s="77"/>
      <c r="B34" s="83" t="s">
        <v>230</v>
      </c>
      <c r="C34" s="208">
        <f>C29/C11</f>
        <v>97.5</v>
      </c>
      <c r="D34" s="86" t="s">
        <v>232</v>
      </c>
      <c r="E34" s="77"/>
      <c r="F34" s="77"/>
      <c r="G34" s="95"/>
      <c r="H34" s="77"/>
      <c r="I34" s="77"/>
      <c r="J34" s="77"/>
      <c r="K34" s="83" t="s">
        <v>230</v>
      </c>
      <c r="L34" s="208">
        <f>L29/L11</f>
        <v>482.48</v>
      </c>
      <c r="M34" s="86" t="s">
        <v>232</v>
      </c>
      <c r="N34" s="77"/>
      <c r="O34" s="77"/>
      <c r="P34" s="95"/>
      <c r="Q34" s="77"/>
      <c r="R34" s="77"/>
      <c r="S34" s="77"/>
      <c r="T34" s="83" t="s">
        <v>230</v>
      </c>
      <c r="U34" s="208" t="e">
        <f>U29/U11</f>
        <v>#VALUE!</v>
      </c>
      <c r="V34" s="86" t="s">
        <v>232</v>
      </c>
      <c r="W34" s="77"/>
      <c r="X34" s="77"/>
      <c r="Y34" s="95"/>
      <c r="Z34" s="77"/>
      <c r="AA34" s="77"/>
      <c r="AB34" s="77"/>
      <c r="AC34" s="83" t="s">
        <v>230</v>
      </c>
      <c r="AD34" s="208" t="e">
        <f>AD29/AD11</f>
        <v>#VALUE!</v>
      </c>
      <c r="AE34" s="86" t="s">
        <v>232</v>
      </c>
      <c r="AF34" s="77"/>
      <c r="AG34" s="77"/>
      <c r="AH34" s="95"/>
      <c r="AI34" s="77"/>
      <c r="AJ34" s="77"/>
      <c r="AK34" s="83" t="s">
        <v>230</v>
      </c>
      <c r="AL34" s="208" t="e">
        <f>AL29/AL11</f>
        <v>#VALUE!</v>
      </c>
      <c r="AM34" s="86" t="s">
        <v>232</v>
      </c>
      <c r="AN34" s="77"/>
      <c r="AO34" s="77"/>
      <c r="AP34" s="95"/>
      <c r="AQ34" s="77"/>
      <c r="AR34" s="77"/>
    </row>
    <row r="35" spans="1:44" x14ac:dyDescent="0.35">
      <c r="A35" s="77"/>
      <c r="B35" s="83" t="s">
        <v>231</v>
      </c>
      <c r="C35" s="208">
        <f>C26/C13</f>
        <v>3.4693877551020407</v>
      </c>
      <c r="D35" s="86" t="s">
        <v>233</v>
      </c>
      <c r="E35" s="77"/>
      <c r="F35" s="77"/>
      <c r="G35" s="96"/>
      <c r="H35" s="77"/>
      <c r="I35" s="77"/>
      <c r="J35" s="77"/>
      <c r="K35" s="83" t="s">
        <v>231</v>
      </c>
      <c r="L35" s="208">
        <f>L26/L13</f>
        <v>4.833333333333333</v>
      </c>
      <c r="M35" s="86" t="s">
        <v>233</v>
      </c>
      <c r="N35" s="77"/>
      <c r="O35" s="77"/>
      <c r="P35" s="96"/>
      <c r="Q35" s="77"/>
      <c r="R35" s="77"/>
      <c r="S35" s="77"/>
      <c r="T35" s="83" t="s">
        <v>231</v>
      </c>
      <c r="U35" s="208" t="e">
        <f>U26/U13</f>
        <v>#DIV/0!</v>
      </c>
      <c r="V35" s="86" t="s">
        <v>233</v>
      </c>
      <c r="W35" s="77"/>
      <c r="X35" s="77"/>
      <c r="Y35" s="96"/>
      <c r="Z35" s="77"/>
      <c r="AA35" s="77"/>
      <c r="AB35" s="77"/>
      <c r="AC35" s="83" t="s">
        <v>231</v>
      </c>
      <c r="AD35" s="208" t="e">
        <f>AD26/AD13</f>
        <v>#DIV/0!</v>
      </c>
      <c r="AE35" s="86" t="s">
        <v>233</v>
      </c>
      <c r="AF35" s="77"/>
      <c r="AG35" s="77"/>
      <c r="AH35" s="96"/>
      <c r="AI35" s="77"/>
      <c r="AJ35" s="77"/>
      <c r="AK35" s="83" t="s">
        <v>231</v>
      </c>
      <c r="AL35" s="208" t="e">
        <f>AL26/AL13</f>
        <v>#DIV/0!</v>
      </c>
      <c r="AM35" s="86" t="s">
        <v>233</v>
      </c>
      <c r="AN35" s="77"/>
      <c r="AO35" s="77"/>
      <c r="AP35" s="96"/>
      <c r="AQ35" s="77"/>
      <c r="AR35" s="77"/>
    </row>
    <row r="36" spans="1:44" ht="15.5" x14ac:dyDescent="0.35">
      <c r="A36" s="77"/>
      <c r="B36" s="83" t="s">
        <v>117</v>
      </c>
      <c r="C36" s="108">
        <v>60</v>
      </c>
      <c r="D36" s="86" t="s">
        <v>118</v>
      </c>
      <c r="E36" s="77"/>
      <c r="F36" s="77"/>
      <c r="G36" s="129">
        <f>IF(C36="","",C36/10)</f>
        <v>6</v>
      </c>
      <c r="H36" s="83" t="s">
        <v>128</v>
      </c>
      <c r="I36" s="77"/>
      <c r="J36" s="77"/>
      <c r="K36" s="83" t="s">
        <v>117</v>
      </c>
      <c r="L36" s="108">
        <v>60</v>
      </c>
      <c r="M36" s="86" t="s">
        <v>118</v>
      </c>
      <c r="N36" s="77"/>
      <c r="O36" s="77"/>
      <c r="P36" s="129">
        <f>IF(L36="","",L36/10)</f>
        <v>6</v>
      </c>
      <c r="Q36" s="83" t="s">
        <v>128</v>
      </c>
      <c r="R36" s="77"/>
      <c r="S36" s="77"/>
      <c r="T36" s="83" t="s">
        <v>117</v>
      </c>
      <c r="U36" s="108"/>
      <c r="V36" s="86" t="s">
        <v>118</v>
      </c>
      <c r="W36" s="77"/>
      <c r="X36" s="77"/>
      <c r="Y36" s="129" t="str">
        <f>IF(U36="","",U36/10)</f>
        <v/>
      </c>
      <c r="Z36" s="83" t="s">
        <v>128</v>
      </c>
      <c r="AA36" s="77"/>
      <c r="AB36" s="77"/>
      <c r="AC36" s="83" t="s">
        <v>117</v>
      </c>
      <c r="AD36" s="108"/>
      <c r="AE36" s="86" t="s">
        <v>118</v>
      </c>
      <c r="AF36" s="77"/>
      <c r="AG36" s="77"/>
      <c r="AH36" s="129" t="str">
        <f>IF(AD36="","",AD36/10)</f>
        <v/>
      </c>
      <c r="AI36" s="83" t="s">
        <v>128</v>
      </c>
      <c r="AJ36" s="77"/>
      <c r="AK36" s="83" t="s">
        <v>117</v>
      </c>
      <c r="AL36" s="108"/>
      <c r="AM36" s="86" t="s">
        <v>118</v>
      </c>
      <c r="AN36" s="77"/>
      <c r="AO36" s="77"/>
      <c r="AP36" s="129" t="str">
        <f>IF(AL36="","",AL36/10)</f>
        <v/>
      </c>
      <c r="AQ36" s="83" t="s">
        <v>128</v>
      </c>
      <c r="AR36" s="77"/>
    </row>
    <row r="37" spans="1:44" ht="31" customHeight="1" x14ac:dyDescent="0.35">
      <c r="A37" s="77"/>
      <c r="B37" s="83" t="s">
        <v>119</v>
      </c>
      <c r="C37" s="298" t="s">
        <v>120</v>
      </c>
      <c r="D37" s="299"/>
      <c r="E37" s="299"/>
      <c r="F37" s="300"/>
      <c r="G37" s="129">
        <f>IF(C37="","",VLOOKUP(C37,'VLOOKUP etc.'!$L$2:$M$8,2,FALSE))</f>
        <v>4</v>
      </c>
      <c r="H37" s="83" t="s">
        <v>129</v>
      </c>
      <c r="I37" s="77"/>
      <c r="J37" s="77"/>
      <c r="K37" s="83" t="s">
        <v>119</v>
      </c>
      <c r="L37" s="298" t="s">
        <v>123</v>
      </c>
      <c r="M37" s="299"/>
      <c r="N37" s="299"/>
      <c r="O37" s="300"/>
      <c r="P37" s="129">
        <f>IF(L37="","",VLOOKUP(L37,'VLOOKUP etc.'!$L$2:$M$8,2,FALSE))</f>
        <v>2</v>
      </c>
      <c r="Q37" s="83" t="s">
        <v>129</v>
      </c>
      <c r="R37" s="77"/>
      <c r="S37" s="77"/>
      <c r="T37" s="83" t="s">
        <v>119</v>
      </c>
      <c r="U37" s="298"/>
      <c r="V37" s="299"/>
      <c r="W37" s="299"/>
      <c r="X37" s="300"/>
      <c r="Y37" s="129" t="str">
        <f>IF(U37="","",VLOOKUP(U37,'VLOOKUP etc.'!$L$2:$M$8,2,FALSE))</f>
        <v/>
      </c>
      <c r="Z37" s="83" t="s">
        <v>129</v>
      </c>
      <c r="AA37" s="77"/>
      <c r="AB37" s="77"/>
      <c r="AC37" s="83" t="s">
        <v>119</v>
      </c>
      <c r="AD37" s="298"/>
      <c r="AE37" s="299"/>
      <c r="AF37" s="299"/>
      <c r="AG37" s="300"/>
      <c r="AH37" s="129" t="str">
        <f>IF(AD37="","",VLOOKUP(AD37,'VLOOKUP etc.'!$L$2:$M$8,2,FALSE))</f>
        <v/>
      </c>
      <c r="AI37" s="83" t="s">
        <v>129</v>
      </c>
      <c r="AJ37" s="77"/>
      <c r="AK37" s="83" t="s">
        <v>119</v>
      </c>
      <c r="AL37" s="298"/>
      <c r="AM37" s="299"/>
      <c r="AN37" s="299"/>
      <c r="AO37" s="300"/>
      <c r="AP37" s="129" t="str">
        <f>IF(AL37="","",VLOOKUP(AL37,'VLOOKUP etc.'!$L$2:$M$8,2,FALSE))</f>
        <v/>
      </c>
      <c r="AQ37" s="83" t="s">
        <v>129</v>
      </c>
      <c r="AR37" s="77"/>
    </row>
    <row r="38" spans="1:44" ht="29" x14ac:dyDescent="0.35">
      <c r="A38" s="77"/>
      <c r="B38" s="75" t="s">
        <v>126</v>
      </c>
      <c r="C38" s="295" t="s">
        <v>381</v>
      </c>
      <c r="D38" s="296"/>
      <c r="E38" s="296"/>
      <c r="F38" s="297"/>
      <c r="G38" s="129">
        <f>IF(C38="","",VLOOKUP(C38,'VLOOKUP etc.'!$N$2:$O$5,2,FALSE))</f>
        <v>3</v>
      </c>
      <c r="H38" s="83" t="s">
        <v>129</v>
      </c>
      <c r="I38" s="77"/>
      <c r="J38" s="77"/>
      <c r="K38" s="75" t="s">
        <v>126</v>
      </c>
      <c r="L38" s="295" t="s">
        <v>381</v>
      </c>
      <c r="M38" s="296"/>
      <c r="N38" s="296"/>
      <c r="O38" s="297"/>
      <c r="P38" s="129">
        <f>IF(L38="","",VLOOKUP(L38,'VLOOKUP etc.'!$N$2:$O$5,2,FALSE))</f>
        <v>3</v>
      </c>
      <c r="Q38" s="83" t="s">
        <v>129</v>
      </c>
      <c r="R38" s="77"/>
      <c r="S38" s="77"/>
      <c r="T38" s="75" t="s">
        <v>126</v>
      </c>
      <c r="U38" s="295"/>
      <c r="V38" s="296"/>
      <c r="W38" s="296"/>
      <c r="X38" s="297"/>
      <c r="Y38" s="129" t="str">
        <f>IF(U38="","",VLOOKUP(U38,'VLOOKUP etc.'!$N$2:$O$5,2,FALSE))</f>
        <v/>
      </c>
      <c r="Z38" s="83" t="s">
        <v>129</v>
      </c>
      <c r="AA38" s="77"/>
      <c r="AB38" s="77"/>
      <c r="AC38" s="75" t="s">
        <v>126</v>
      </c>
      <c r="AD38" s="295"/>
      <c r="AE38" s="296"/>
      <c r="AF38" s="296"/>
      <c r="AG38" s="297"/>
      <c r="AH38" s="129" t="str">
        <f>IF(AD38="","",VLOOKUP(AD38,'VLOOKUP etc.'!$N$2:$O$5,2,FALSE))</f>
        <v/>
      </c>
      <c r="AI38" s="83" t="s">
        <v>129</v>
      </c>
      <c r="AJ38" s="77"/>
      <c r="AK38" s="75" t="s">
        <v>126</v>
      </c>
      <c r="AL38" s="295"/>
      <c r="AM38" s="296"/>
      <c r="AN38" s="296"/>
      <c r="AO38" s="297"/>
      <c r="AP38" s="129" t="str">
        <f>IF(AL38="","",VLOOKUP(AL38,'VLOOKUP etc.'!$N$2:$O$5,2,FALSE))</f>
        <v/>
      </c>
      <c r="AQ38" s="83" t="s">
        <v>129</v>
      </c>
      <c r="AR38" s="77"/>
    </row>
    <row r="39" spans="1:44" x14ac:dyDescent="0.35">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x14ac:dyDescent="0.35">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row>
    <row r="41" spans="1:44" ht="18.5" x14ac:dyDescent="0.45">
      <c r="A41" s="77"/>
      <c r="B41" s="291" t="s">
        <v>130</v>
      </c>
      <c r="C41" s="292"/>
      <c r="D41" s="292"/>
      <c r="E41" s="292"/>
      <c r="F41" s="292"/>
      <c r="G41" s="292"/>
      <c r="H41" s="293"/>
      <c r="I41" s="77"/>
      <c r="J41" s="77"/>
      <c r="K41" s="291" t="s">
        <v>130</v>
      </c>
      <c r="L41" s="292"/>
      <c r="M41" s="292"/>
      <c r="N41" s="292"/>
      <c r="O41" s="292"/>
      <c r="P41" s="292"/>
      <c r="Q41" s="293"/>
      <c r="R41" s="77"/>
      <c r="S41" s="77"/>
      <c r="T41" s="291" t="s">
        <v>130</v>
      </c>
      <c r="U41" s="292"/>
      <c r="V41" s="292"/>
      <c r="W41" s="292"/>
      <c r="X41" s="292"/>
      <c r="Y41" s="292"/>
      <c r="Z41" s="293"/>
      <c r="AA41" s="77"/>
      <c r="AB41" s="77"/>
      <c r="AC41" s="291" t="s">
        <v>130</v>
      </c>
      <c r="AD41" s="292"/>
      <c r="AE41" s="292"/>
      <c r="AF41" s="292"/>
      <c r="AG41" s="292"/>
      <c r="AH41" s="292"/>
      <c r="AI41" s="293"/>
      <c r="AJ41" s="77"/>
      <c r="AK41" s="291" t="s">
        <v>130</v>
      </c>
      <c r="AL41" s="292"/>
      <c r="AM41" s="292"/>
      <c r="AN41" s="292"/>
      <c r="AO41" s="292"/>
      <c r="AP41" s="292"/>
      <c r="AQ41" s="293"/>
      <c r="AR41" s="77"/>
    </row>
    <row r="42" spans="1:44" x14ac:dyDescent="0.35">
      <c r="A42" s="77"/>
      <c r="B42" s="172" t="s">
        <v>391</v>
      </c>
      <c r="C42" s="219" t="str">
        <f>IF(C4="","",C4)</f>
        <v/>
      </c>
      <c r="D42" s="77"/>
      <c r="E42" s="77"/>
      <c r="F42" s="77"/>
      <c r="G42" s="77"/>
      <c r="H42" s="77"/>
      <c r="I42" s="77"/>
      <c r="J42" s="77"/>
      <c r="K42" s="172" t="s">
        <v>391</v>
      </c>
      <c r="L42" s="219" t="str">
        <f>IF(L4="","",L4)</f>
        <v/>
      </c>
      <c r="M42" s="77"/>
      <c r="N42" s="77"/>
      <c r="O42" s="77"/>
      <c r="P42" s="77"/>
      <c r="Q42" s="77"/>
      <c r="R42" s="77"/>
      <c r="S42" s="77"/>
      <c r="T42" s="172" t="s">
        <v>391</v>
      </c>
      <c r="U42" s="219" t="str">
        <f>IF(U4="","",U4)</f>
        <v/>
      </c>
      <c r="V42" s="77"/>
      <c r="W42" s="77"/>
      <c r="X42" s="77"/>
      <c r="Y42" s="77"/>
      <c r="Z42" s="77"/>
      <c r="AA42" s="77"/>
      <c r="AB42" s="77"/>
      <c r="AC42" s="172" t="s">
        <v>391</v>
      </c>
      <c r="AD42" s="219" t="str">
        <f>IF(AD4="","",AD4)</f>
        <v/>
      </c>
      <c r="AE42" s="77"/>
      <c r="AF42" s="77"/>
      <c r="AG42" s="77"/>
      <c r="AH42" s="77"/>
      <c r="AI42" s="77"/>
      <c r="AJ42" s="77"/>
      <c r="AK42" s="172" t="s">
        <v>391</v>
      </c>
      <c r="AL42" s="219" t="str">
        <f>IF(AL4="","",AL4)</f>
        <v/>
      </c>
      <c r="AM42" s="77"/>
      <c r="AN42" s="77"/>
      <c r="AO42" s="77"/>
      <c r="AP42" s="77"/>
      <c r="AQ42" s="77"/>
      <c r="AR42" s="77"/>
    </row>
    <row r="43" spans="1:44" ht="18.5" x14ac:dyDescent="0.35">
      <c r="A43" s="77"/>
      <c r="B43" s="81" t="s">
        <v>131</v>
      </c>
      <c r="C43" s="81" t="s">
        <v>112</v>
      </c>
      <c r="D43" s="81" t="s">
        <v>99</v>
      </c>
      <c r="E43" s="77"/>
      <c r="F43" s="77"/>
      <c r="G43" s="77"/>
      <c r="H43" s="77"/>
      <c r="I43" s="77"/>
      <c r="J43" s="77"/>
      <c r="K43" s="167" t="s">
        <v>131</v>
      </c>
      <c r="L43" s="167" t="s">
        <v>112</v>
      </c>
      <c r="M43" s="167" t="s">
        <v>99</v>
      </c>
      <c r="N43" s="77"/>
      <c r="O43" s="77"/>
      <c r="P43" s="77"/>
      <c r="Q43" s="77"/>
      <c r="R43" s="77"/>
      <c r="S43" s="77"/>
      <c r="T43" s="167" t="s">
        <v>131</v>
      </c>
      <c r="U43" s="167" t="s">
        <v>112</v>
      </c>
      <c r="V43" s="167" t="s">
        <v>99</v>
      </c>
      <c r="W43" s="77"/>
      <c r="X43" s="77"/>
      <c r="Y43" s="77"/>
      <c r="Z43" s="77"/>
      <c r="AA43" s="77"/>
      <c r="AB43" s="77"/>
      <c r="AC43" s="167" t="s">
        <v>131</v>
      </c>
      <c r="AD43" s="167" t="s">
        <v>112</v>
      </c>
      <c r="AE43" s="167" t="s">
        <v>99</v>
      </c>
      <c r="AF43" s="77"/>
      <c r="AG43" s="77"/>
      <c r="AH43" s="77"/>
      <c r="AI43" s="77"/>
      <c r="AJ43" s="77"/>
      <c r="AK43" s="167" t="s">
        <v>131</v>
      </c>
      <c r="AL43" s="167" t="s">
        <v>112</v>
      </c>
      <c r="AM43" s="167" t="s">
        <v>99</v>
      </c>
      <c r="AN43" s="77"/>
      <c r="AO43" s="77"/>
      <c r="AP43" s="77"/>
      <c r="AQ43" s="77"/>
      <c r="AR43" s="77"/>
    </row>
    <row r="44" spans="1:44" ht="18.5" x14ac:dyDescent="0.35">
      <c r="A44" s="77"/>
      <c r="B44" s="83" t="s">
        <v>97</v>
      </c>
      <c r="C44" s="74"/>
      <c r="D44" s="84" t="s">
        <v>91</v>
      </c>
      <c r="E44" s="77"/>
      <c r="F44" s="77"/>
      <c r="G44" s="81" t="s">
        <v>234</v>
      </c>
      <c r="H44" s="77"/>
      <c r="I44" s="77"/>
      <c r="J44" s="77"/>
      <c r="K44" s="83" t="s">
        <v>97</v>
      </c>
      <c r="L44" s="74"/>
      <c r="M44" s="84" t="s">
        <v>91</v>
      </c>
      <c r="N44" s="77"/>
      <c r="O44" s="77"/>
      <c r="P44" s="167" t="s">
        <v>234</v>
      </c>
      <c r="Q44" s="77"/>
      <c r="R44" s="77"/>
      <c r="S44" s="77"/>
      <c r="T44" s="83" t="s">
        <v>97</v>
      </c>
      <c r="U44" s="74"/>
      <c r="V44" s="84" t="s">
        <v>91</v>
      </c>
      <c r="W44" s="77"/>
      <c r="X44" s="77"/>
      <c r="Y44" s="167" t="s">
        <v>234</v>
      </c>
      <c r="Z44" s="77"/>
      <c r="AA44" s="77"/>
      <c r="AB44" s="77"/>
      <c r="AC44" s="83" t="s">
        <v>97</v>
      </c>
      <c r="AD44" s="74"/>
      <c r="AE44" s="84" t="s">
        <v>91</v>
      </c>
      <c r="AF44" s="77"/>
      <c r="AG44" s="77"/>
      <c r="AH44" s="167" t="s">
        <v>234</v>
      </c>
      <c r="AI44" s="77"/>
      <c r="AJ44" s="77"/>
      <c r="AK44" s="83" t="s">
        <v>97</v>
      </c>
      <c r="AL44" s="74"/>
      <c r="AM44" s="84" t="s">
        <v>91</v>
      </c>
      <c r="AN44" s="77"/>
      <c r="AO44" s="77"/>
      <c r="AP44" s="167" t="s">
        <v>234</v>
      </c>
      <c r="AQ44" s="77"/>
      <c r="AR44" s="77"/>
    </row>
    <row r="45" spans="1:44" x14ac:dyDescent="0.35">
      <c r="A45" s="77"/>
      <c r="B45" s="87" t="s">
        <v>132</v>
      </c>
      <c r="C45" s="71">
        <v>1000</v>
      </c>
      <c r="D45" s="84" t="s">
        <v>106</v>
      </c>
      <c r="E45" s="77"/>
      <c r="F45" s="77"/>
      <c r="G45" s="70">
        <f>C45-C46</f>
        <v>700</v>
      </c>
      <c r="H45" s="77" t="s">
        <v>392</v>
      </c>
      <c r="I45" s="77"/>
      <c r="J45" s="77"/>
      <c r="K45" s="166" t="s">
        <v>132</v>
      </c>
      <c r="L45" s="71">
        <v>790</v>
      </c>
      <c r="M45" s="84" t="s">
        <v>106</v>
      </c>
      <c r="N45" s="77"/>
      <c r="O45" s="77"/>
      <c r="P45" s="70">
        <f>L45-L46</f>
        <v>690</v>
      </c>
      <c r="Q45" s="77" t="s">
        <v>392</v>
      </c>
      <c r="R45" s="77"/>
      <c r="S45" s="77"/>
      <c r="T45" s="166" t="s">
        <v>132</v>
      </c>
      <c r="U45" s="71"/>
      <c r="V45" s="84" t="s">
        <v>106</v>
      </c>
      <c r="W45" s="77"/>
      <c r="X45" s="77"/>
      <c r="Y45" s="70">
        <f>U45-U46</f>
        <v>0</v>
      </c>
      <c r="Z45" s="77" t="s">
        <v>392</v>
      </c>
      <c r="AA45" s="77"/>
      <c r="AB45" s="77"/>
      <c r="AC45" s="166" t="s">
        <v>132</v>
      </c>
      <c r="AD45" s="71"/>
      <c r="AE45" s="84" t="s">
        <v>106</v>
      </c>
      <c r="AF45" s="77"/>
      <c r="AG45" s="77"/>
      <c r="AH45" s="70">
        <f>AD45-AD46</f>
        <v>0</v>
      </c>
      <c r="AI45" s="77" t="s">
        <v>392</v>
      </c>
      <c r="AJ45" s="77"/>
      <c r="AK45" s="166" t="s">
        <v>132</v>
      </c>
      <c r="AL45" s="71"/>
      <c r="AM45" s="84" t="s">
        <v>106</v>
      </c>
      <c r="AN45" s="77"/>
      <c r="AO45" s="77"/>
      <c r="AP45" s="70">
        <f>AL45-AL46</f>
        <v>0</v>
      </c>
      <c r="AQ45" s="77" t="s">
        <v>392</v>
      </c>
      <c r="AR45" s="77"/>
    </row>
    <row r="46" spans="1:44" x14ac:dyDescent="0.35">
      <c r="A46" s="77"/>
      <c r="B46" s="87" t="s">
        <v>133</v>
      </c>
      <c r="C46" s="71">
        <v>300</v>
      </c>
      <c r="D46" s="84" t="s">
        <v>106</v>
      </c>
      <c r="E46" s="77"/>
      <c r="F46" s="77"/>
      <c r="G46" s="70">
        <f>C47+C48+C49</f>
        <v>700</v>
      </c>
      <c r="H46" s="77" t="s">
        <v>235</v>
      </c>
      <c r="I46" s="77"/>
      <c r="J46" s="77"/>
      <c r="K46" s="166" t="s">
        <v>133</v>
      </c>
      <c r="L46" s="71">
        <v>100</v>
      </c>
      <c r="M46" s="84" t="s">
        <v>106</v>
      </c>
      <c r="N46" s="77"/>
      <c r="O46" s="77"/>
      <c r="P46" s="70">
        <f>L47+L48+L49</f>
        <v>690</v>
      </c>
      <c r="Q46" s="77" t="s">
        <v>235</v>
      </c>
      <c r="R46" s="77"/>
      <c r="S46" s="77"/>
      <c r="T46" s="166" t="s">
        <v>133</v>
      </c>
      <c r="U46" s="71"/>
      <c r="V46" s="84" t="s">
        <v>106</v>
      </c>
      <c r="W46" s="77"/>
      <c r="X46" s="77"/>
      <c r="Y46" s="70">
        <f>U47+U48+U49</f>
        <v>0</v>
      </c>
      <c r="Z46" s="77" t="s">
        <v>235</v>
      </c>
      <c r="AA46" s="77"/>
      <c r="AB46" s="77"/>
      <c r="AC46" s="166" t="s">
        <v>133</v>
      </c>
      <c r="AD46" s="71"/>
      <c r="AE46" s="84" t="s">
        <v>106</v>
      </c>
      <c r="AF46" s="77"/>
      <c r="AG46" s="77"/>
      <c r="AH46" s="70">
        <f>AD47+AD48+AD49</f>
        <v>0</v>
      </c>
      <c r="AI46" s="77" t="s">
        <v>235</v>
      </c>
      <c r="AJ46" s="77"/>
      <c r="AK46" s="166" t="s">
        <v>133</v>
      </c>
      <c r="AL46" s="71"/>
      <c r="AM46" s="84" t="s">
        <v>106</v>
      </c>
      <c r="AN46" s="77"/>
      <c r="AO46" s="77"/>
      <c r="AP46" s="70">
        <f>AL47+AL48+AL49</f>
        <v>0</v>
      </c>
      <c r="AQ46" s="77" t="s">
        <v>235</v>
      </c>
      <c r="AR46" s="77"/>
    </row>
    <row r="47" spans="1:44" x14ac:dyDescent="0.35">
      <c r="A47" s="77"/>
      <c r="B47" s="87" t="s">
        <v>135</v>
      </c>
      <c r="C47" s="71">
        <v>350</v>
      </c>
      <c r="D47" s="84" t="s">
        <v>106</v>
      </c>
      <c r="E47" s="77"/>
      <c r="F47" s="77"/>
      <c r="G47" s="70">
        <f>G45-G46</f>
        <v>0</v>
      </c>
      <c r="H47" s="77" t="s">
        <v>236</v>
      </c>
      <c r="I47" s="77"/>
      <c r="J47" s="77"/>
      <c r="K47" s="166" t="s">
        <v>135</v>
      </c>
      <c r="L47" s="71">
        <v>650</v>
      </c>
      <c r="M47" s="84" t="s">
        <v>106</v>
      </c>
      <c r="N47" s="77"/>
      <c r="O47" s="77"/>
      <c r="P47" s="70">
        <f>P45-P46</f>
        <v>0</v>
      </c>
      <c r="Q47" s="77" t="s">
        <v>236</v>
      </c>
      <c r="R47" s="77"/>
      <c r="S47" s="77"/>
      <c r="T47" s="166" t="s">
        <v>135</v>
      </c>
      <c r="U47" s="71"/>
      <c r="V47" s="84" t="s">
        <v>106</v>
      </c>
      <c r="W47" s="77"/>
      <c r="X47" s="77"/>
      <c r="Y47" s="70">
        <f>Y45-Y46</f>
        <v>0</v>
      </c>
      <c r="Z47" s="77" t="s">
        <v>236</v>
      </c>
      <c r="AA47" s="77"/>
      <c r="AB47" s="77"/>
      <c r="AC47" s="166" t="s">
        <v>135</v>
      </c>
      <c r="AD47" s="71"/>
      <c r="AE47" s="84" t="s">
        <v>106</v>
      </c>
      <c r="AF47" s="77"/>
      <c r="AG47" s="77"/>
      <c r="AH47" s="70">
        <f>AH45-AH46</f>
        <v>0</v>
      </c>
      <c r="AI47" s="77" t="s">
        <v>236</v>
      </c>
      <c r="AJ47" s="77"/>
      <c r="AK47" s="166" t="s">
        <v>135</v>
      </c>
      <c r="AL47" s="71"/>
      <c r="AM47" s="84" t="s">
        <v>106</v>
      </c>
      <c r="AN47" s="77"/>
      <c r="AO47" s="77"/>
      <c r="AP47" s="70">
        <f>AP45-AP46</f>
        <v>0</v>
      </c>
      <c r="AQ47" s="77" t="s">
        <v>236</v>
      </c>
      <c r="AR47" s="77"/>
    </row>
    <row r="48" spans="1:44" x14ac:dyDescent="0.35">
      <c r="A48" s="77"/>
      <c r="B48" s="87" t="s">
        <v>134</v>
      </c>
      <c r="C48" s="168">
        <v>100</v>
      </c>
      <c r="D48" s="84" t="s">
        <v>106</v>
      </c>
      <c r="E48" s="77"/>
      <c r="F48" s="77"/>
      <c r="G48" s="77"/>
      <c r="H48" s="77"/>
      <c r="I48" s="77"/>
      <c r="J48" s="77"/>
      <c r="K48" s="166" t="s">
        <v>134</v>
      </c>
      <c r="L48" s="168">
        <v>0</v>
      </c>
      <c r="M48" s="84" t="s">
        <v>106</v>
      </c>
      <c r="N48" s="77"/>
      <c r="O48" s="77"/>
      <c r="P48" s="77"/>
      <c r="Q48" s="77"/>
      <c r="R48" s="77"/>
      <c r="S48" s="77"/>
      <c r="T48" s="166" t="s">
        <v>134</v>
      </c>
      <c r="U48" s="168"/>
      <c r="V48" s="84" t="s">
        <v>106</v>
      </c>
      <c r="W48" s="77"/>
      <c r="X48" s="77"/>
      <c r="Y48" s="77"/>
      <c r="Z48" s="77"/>
      <c r="AA48" s="77"/>
      <c r="AB48" s="77"/>
      <c r="AC48" s="166" t="s">
        <v>134</v>
      </c>
      <c r="AD48" s="168"/>
      <c r="AE48" s="84" t="s">
        <v>106</v>
      </c>
      <c r="AF48" s="77"/>
      <c r="AG48" s="77"/>
      <c r="AH48" s="77"/>
      <c r="AI48" s="77"/>
      <c r="AJ48" s="77"/>
      <c r="AK48" s="166" t="s">
        <v>134</v>
      </c>
      <c r="AL48" s="168"/>
      <c r="AM48" s="84" t="s">
        <v>106</v>
      </c>
      <c r="AN48" s="77"/>
      <c r="AO48" s="77"/>
      <c r="AP48" s="77"/>
      <c r="AQ48" s="77"/>
      <c r="AR48" s="77"/>
    </row>
    <row r="49" spans="1:44" ht="43.5" x14ac:dyDescent="0.35">
      <c r="A49" s="77"/>
      <c r="B49" s="88" t="s">
        <v>136</v>
      </c>
      <c r="C49" s="168">
        <v>250</v>
      </c>
      <c r="D49" s="84" t="s">
        <v>106</v>
      </c>
      <c r="E49" s="77"/>
      <c r="F49" s="77"/>
      <c r="G49" s="81" t="s">
        <v>127</v>
      </c>
      <c r="H49" s="77"/>
      <c r="I49" s="77"/>
      <c r="J49" s="77"/>
      <c r="K49" s="165" t="s">
        <v>136</v>
      </c>
      <c r="L49" s="168">
        <v>40</v>
      </c>
      <c r="M49" s="84" t="s">
        <v>106</v>
      </c>
      <c r="N49" s="77"/>
      <c r="O49" s="77"/>
      <c r="P49" s="167" t="s">
        <v>127</v>
      </c>
      <c r="Q49" s="77"/>
      <c r="R49" s="77"/>
      <c r="S49" s="77"/>
      <c r="T49" s="165" t="s">
        <v>136</v>
      </c>
      <c r="U49" s="168"/>
      <c r="V49" s="84" t="s">
        <v>106</v>
      </c>
      <c r="W49" s="77"/>
      <c r="X49" s="77"/>
      <c r="Y49" s="167" t="s">
        <v>127</v>
      </c>
      <c r="Z49" s="77"/>
      <c r="AA49" s="77"/>
      <c r="AB49" s="77"/>
      <c r="AC49" s="165" t="s">
        <v>136</v>
      </c>
      <c r="AD49" s="168"/>
      <c r="AE49" s="84" t="s">
        <v>106</v>
      </c>
      <c r="AF49" s="77"/>
      <c r="AG49" s="77"/>
      <c r="AH49" s="167" t="s">
        <v>127</v>
      </c>
      <c r="AI49" s="77"/>
      <c r="AJ49" s="77"/>
      <c r="AK49" s="165" t="s">
        <v>136</v>
      </c>
      <c r="AL49" s="168"/>
      <c r="AM49" s="84" t="s">
        <v>106</v>
      </c>
      <c r="AN49" s="77"/>
      <c r="AO49" s="77"/>
      <c r="AP49" s="167" t="s">
        <v>127</v>
      </c>
      <c r="AQ49" s="77"/>
      <c r="AR49" s="77"/>
    </row>
    <row r="50" spans="1:44" x14ac:dyDescent="0.35">
      <c r="A50" s="77"/>
      <c r="B50" s="87" t="s">
        <v>137</v>
      </c>
      <c r="C50" s="70">
        <f>ROUND((C46+C47)/C45,2)</f>
        <v>0.65</v>
      </c>
      <c r="D50" s="84" t="s">
        <v>91</v>
      </c>
      <c r="E50" s="77"/>
      <c r="F50" s="77"/>
      <c r="G50" s="124">
        <f>IF(C50="#DIV/0!","",IF(C50&lt;=0.5,0,IF(C50&lt;=1,VLOOKUP(C50,'VLOOKUP etc.'!$Q$2:$R$102,2),25)))</f>
        <v>7.5</v>
      </c>
      <c r="H50" s="77"/>
      <c r="I50" s="77"/>
      <c r="J50" s="77"/>
      <c r="K50" s="166" t="s">
        <v>137</v>
      </c>
      <c r="L50" s="70">
        <f>ROUND((L46+L47)/L45,2)</f>
        <v>0.95</v>
      </c>
      <c r="M50" s="84" t="s">
        <v>91</v>
      </c>
      <c r="N50" s="77"/>
      <c r="O50" s="77"/>
      <c r="P50" s="124">
        <f>IF(L50="#DIV/0!","",IF(L50&lt;=0.5,0,IF(L50&lt;=1,VLOOKUP(L50,'VLOOKUP etc.'!$Q$2:$R$102,2),25)))</f>
        <v>22.5</v>
      </c>
      <c r="Q50" s="77"/>
      <c r="R50" s="77"/>
      <c r="S50" s="77"/>
      <c r="T50" s="166" t="s">
        <v>137</v>
      </c>
      <c r="U50" s="70" t="e">
        <f>ROUND((U46+U47)/U45,2)</f>
        <v>#DIV/0!</v>
      </c>
      <c r="V50" s="84" t="s">
        <v>91</v>
      </c>
      <c r="W50" s="77"/>
      <c r="X50" s="77"/>
      <c r="Y50" s="124" t="e">
        <f>IF(U50="#DIV/0!","",IF(U50&lt;=0.5,0,IF(U50&lt;=1,VLOOKUP(U50,'VLOOKUP etc.'!$Q$2:$R$102,2),25)))</f>
        <v>#DIV/0!</v>
      </c>
      <c r="Z50" s="77"/>
      <c r="AA50" s="77"/>
      <c r="AB50" s="77"/>
      <c r="AC50" s="166" t="s">
        <v>137</v>
      </c>
      <c r="AD50" s="70" t="e">
        <f>ROUND((AD46+AD47)/AD45,2)</f>
        <v>#DIV/0!</v>
      </c>
      <c r="AE50" s="84" t="s">
        <v>91</v>
      </c>
      <c r="AF50" s="77"/>
      <c r="AG50" s="77"/>
      <c r="AH50" s="124" t="e">
        <f>IF(AD50="#DIV/0!","",IF(AD50&lt;=0.5,0,IF(AD50&lt;=1,VLOOKUP(AD50,'VLOOKUP etc.'!$Q$2:$R$102,2),25)))</f>
        <v>#DIV/0!</v>
      </c>
      <c r="AI50" s="77"/>
      <c r="AJ50" s="77"/>
      <c r="AK50" s="166" t="s">
        <v>137</v>
      </c>
      <c r="AL50" s="70" t="e">
        <f>ROUND((AL46+AL47)/AL45,2)</f>
        <v>#DIV/0!</v>
      </c>
      <c r="AM50" s="84" t="s">
        <v>91</v>
      </c>
      <c r="AN50" s="77"/>
      <c r="AO50" s="77"/>
      <c r="AP50" s="124" t="e">
        <f>IF(AL50="#DIV/0!","",IF(AL50&lt;=0.5,0,IF(AL50&lt;=1,VLOOKUP(AL50,'VLOOKUP etc.'!$Q$2:$R$102,2),25)))</f>
        <v>#DIV/0!</v>
      </c>
      <c r="AQ50" s="77"/>
      <c r="AR50" s="77"/>
    </row>
    <row r="51" spans="1:44" x14ac:dyDescent="0.35">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row>
    <row r="52" spans="1:44" x14ac:dyDescent="0.35">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row>
    <row r="53" spans="1:44" ht="18.5" x14ac:dyDescent="0.45">
      <c r="A53" s="77"/>
      <c r="B53" s="291" t="s">
        <v>138</v>
      </c>
      <c r="C53" s="292"/>
      <c r="D53" s="292"/>
      <c r="E53" s="292"/>
      <c r="F53" s="292"/>
      <c r="G53" s="292"/>
      <c r="H53" s="293"/>
      <c r="I53" s="77"/>
      <c r="J53" s="77"/>
      <c r="K53" s="291" t="s">
        <v>138</v>
      </c>
      <c r="L53" s="292"/>
      <c r="M53" s="292"/>
      <c r="N53" s="292"/>
      <c r="O53" s="292"/>
      <c r="P53" s="292"/>
      <c r="Q53" s="293"/>
      <c r="R53" s="77"/>
      <c r="S53" s="77"/>
      <c r="T53" s="291" t="s">
        <v>138</v>
      </c>
      <c r="U53" s="292"/>
      <c r="V53" s="292"/>
      <c r="W53" s="292"/>
      <c r="X53" s="292"/>
      <c r="Y53" s="292"/>
      <c r="Z53" s="293"/>
      <c r="AA53" s="77"/>
      <c r="AB53" s="77"/>
      <c r="AC53" s="291" t="s">
        <v>138</v>
      </c>
      <c r="AD53" s="292"/>
      <c r="AE53" s="292"/>
      <c r="AF53" s="292"/>
      <c r="AG53" s="292"/>
      <c r="AH53" s="292"/>
      <c r="AI53" s="293"/>
      <c r="AJ53" s="77"/>
      <c r="AK53" s="291" t="s">
        <v>138</v>
      </c>
      <c r="AL53" s="292"/>
      <c r="AM53" s="292"/>
      <c r="AN53" s="292"/>
      <c r="AO53" s="292"/>
      <c r="AP53" s="292"/>
      <c r="AQ53" s="293"/>
      <c r="AR53" s="77"/>
    </row>
    <row r="54" spans="1:44" ht="18.5" x14ac:dyDescent="0.35">
      <c r="A54" s="77"/>
      <c r="B54" s="172" t="s">
        <v>391</v>
      </c>
      <c r="C54" s="219" t="str">
        <f>IF(C4="","",C4)</f>
        <v/>
      </c>
      <c r="D54" s="141"/>
      <c r="E54" s="77"/>
      <c r="F54" s="77"/>
      <c r="G54" s="167" t="s">
        <v>397</v>
      </c>
      <c r="H54" s="77"/>
      <c r="I54" s="77"/>
      <c r="J54" s="77"/>
      <c r="K54" s="172" t="s">
        <v>391</v>
      </c>
      <c r="L54" s="219" t="str">
        <f>IF(L4="","",L4)</f>
        <v/>
      </c>
      <c r="M54" s="141"/>
      <c r="N54" s="77"/>
      <c r="O54" s="77"/>
      <c r="P54" s="167" t="s">
        <v>397</v>
      </c>
      <c r="Q54" s="77"/>
      <c r="R54" s="77"/>
      <c r="S54" s="77"/>
      <c r="T54" s="172" t="s">
        <v>391</v>
      </c>
      <c r="U54" s="219" t="str">
        <f>IF(U4="","",U4)</f>
        <v/>
      </c>
      <c r="V54" s="141"/>
      <c r="W54" s="77"/>
      <c r="X54" s="77"/>
      <c r="Y54" s="167" t="s">
        <v>397</v>
      </c>
      <c r="Z54" s="77"/>
      <c r="AA54" s="77"/>
      <c r="AB54" s="77"/>
      <c r="AC54" s="172" t="s">
        <v>391</v>
      </c>
      <c r="AD54" s="219" t="str">
        <f>IF(AD4="","",AD4)</f>
        <v/>
      </c>
      <c r="AE54" s="141"/>
      <c r="AF54" s="77"/>
      <c r="AG54" s="77"/>
      <c r="AH54" s="167" t="s">
        <v>397</v>
      </c>
      <c r="AI54" s="77"/>
      <c r="AJ54" s="77"/>
      <c r="AK54" s="172" t="s">
        <v>391</v>
      </c>
      <c r="AL54" s="219" t="str">
        <f>IF(AL4="","",AL4)</f>
        <v/>
      </c>
      <c r="AM54" s="141"/>
      <c r="AN54" s="77"/>
      <c r="AO54" s="77"/>
      <c r="AP54" s="167" t="s">
        <v>397</v>
      </c>
      <c r="AQ54" s="77"/>
      <c r="AR54" s="77"/>
    </row>
    <row r="55" spans="1:44" ht="28" customHeight="1" x14ac:dyDescent="0.35">
      <c r="A55" s="77"/>
      <c r="B55" s="294" t="s">
        <v>139</v>
      </c>
      <c r="C55" s="294"/>
      <c r="D55" s="71" t="s">
        <v>23</v>
      </c>
      <c r="E55" s="77"/>
      <c r="F55" s="77"/>
      <c r="G55" s="70" t="str">
        <f>IF(OR(D55="Yes",D55="not applicable"),"Pass","Fail")</f>
        <v>Pass</v>
      </c>
      <c r="H55" s="209" t="s">
        <v>398</v>
      </c>
      <c r="I55" s="77"/>
      <c r="J55" s="77"/>
      <c r="K55" s="294" t="s">
        <v>139</v>
      </c>
      <c r="L55" s="294"/>
      <c r="M55" s="71" t="s">
        <v>23</v>
      </c>
      <c r="N55" s="77"/>
      <c r="O55" s="77"/>
      <c r="P55" s="70" t="str">
        <f>IF(OR(M55="Yes",M55="not applicable"),"Pass","Fail")</f>
        <v>Pass</v>
      </c>
      <c r="Q55" s="209" t="s">
        <v>398</v>
      </c>
      <c r="R55" s="77"/>
      <c r="S55" s="77"/>
      <c r="T55" s="294" t="s">
        <v>139</v>
      </c>
      <c r="U55" s="294"/>
      <c r="V55" s="71"/>
      <c r="W55" s="77"/>
      <c r="X55" s="77"/>
      <c r="Y55" s="70" t="str">
        <f>IF(OR(V55="Yes",V55="not applicable"),"Pass","Fail")</f>
        <v>Fail</v>
      </c>
      <c r="Z55" s="209" t="s">
        <v>398</v>
      </c>
      <c r="AA55" s="77"/>
      <c r="AB55" s="77"/>
      <c r="AC55" s="294" t="s">
        <v>139</v>
      </c>
      <c r="AD55" s="294"/>
      <c r="AE55" s="71"/>
      <c r="AF55" s="77"/>
      <c r="AG55" s="77"/>
      <c r="AH55" s="70" t="str">
        <f>IF(OR(AE55="Yes",AE55="not applicable"),"Pass","Fail")</f>
        <v>Fail</v>
      </c>
      <c r="AI55" s="209" t="s">
        <v>398</v>
      </c>
      <c r="AJ55" s="77"/>
      <c r="AK55" s="294" t="s">
        <v>139</v>
      </c>
      <c r="AL55" s="294"/>
      <c r="AM55" s="71"/>
      <c r="AN55" s="77"/>
      <c r="AO55" s="77"/>
      <c r="AP55" s="70" t="str">
        <f>IF(OR(AM55="Yes",AM55="not applicable"),"Pass","Fail")</f>
        <v>Fail</v>
      </c>
      <c r="AQ55" s="209" t="s">
        <v>398</v>
      </c>
      <c r="AR55" s="77"/>
    </row>
    <row r="56" spans="1:44" x14ac:dyDescent="0.35">
      <c r="A56" s="77"/>
      <c r="B56" s="303" t="s">
        <v>140</v>
      </c>
      <c r="C56" s="303"/>
      <c r="D56" s="71" t="s">
        <v>23</v>
      </c>
      <c r="E56" s="77"/>
      <c r="F56" s="77"/>
      <c r="G56" s="70" t="str">
        <f t="shared" ref="G56:G58" si="0">IF(OR(D56="Yes",D56="not applicable"),"Pass","Fail")</f>
        <v>Pass</v>
      </c>
      <c r="H56" s="210" t="str">
        <f>IF(AND(G55="Pass",G56="Pass",G57="Pass",G58="Pass"),"Pass","Fail")</f>
        <v>Pass</v>
      </c>
      <c r="I56" s="77"/>
      <c r="J56" s="77"/>
      <c r="K56" s="303" t="s">
        <v>140</v>
      </c>
      <c r="L56" s="303"/>
      <c r="M56" s="71" t="s">
        <v>23</v>
      </c>
      <c r="N56" s="77"/>
      <c r="O56" s="77"/>
      <c r="P56" s="70" t="str">
        <f t="shared" ref="P56:P58" si="1">IF(OR(M56="Yes",M56="not applicable"),"Pass","Fail")</f>
        <v>Pass</v>
      </c>
      <c r="Q56" s="210" t="str">
        <f>IF(AND(P55="Pass",P56="Pass",P57="Pass",P58="Pass"),"Pass","Fail")</f>
        <v>Pass</v>
      </c>
      <c r="R56" s="77"/>
      <c r="S56" s="77"/>
      <c r="T56" s="303" t="s">
        <v>140</v>
      </c>
      <c r="U56" s="303"/>
      <c r="V56" s="71"/>
      <c r="W56" s="77"/>
      <c r="X56" s="77"/>
      <c r="Y56" s="70" t="str">
        <f t="shared" ref="Y56:Y58" si="2">IF(OR(V56="Yes",V56="not applicable"),"Pass","Fail")</f>
        <v>Fail</v>
      </c>
      <c r="Z56" s="210" t="str">
        <f>IF(AND(Y55="Pass",Y56="Pass",Y57="Pass",Y58="Pass"),"Pass","Fail")</f>
        <v>Fail</v>
      </c>
      <c r="AA56" s="77"/>
      <c r="AB56" s="77"/>
      <c r="AC56" s="303" t="s">
        <v>140</v>
      </c>
      <c r="AD56" s="303"/>
      <c r="AE56" s="71"/>
      <c r="AF56" s="77"/>
      <c r="AG56" s="77"/>
      <c r="AH56" s="70" t="str">
        <f t="shared" ref="AH56:AH58" si="3">IF(OR(AE56="Yes",AE56="not applicable"),"Pass","Fail")</f>
        <v>Fail</v>
      </c>
      <c r="AI56" s="210" t="str">
        <f>IF(AND(AH55="Pass",AH56="Pass",AH57="Pass",AH58="Pass"),"Pass","Fail")</f>
        <v>Fail</v>
      </c>
      <c r="AJ56" s="77"/>
      <c r="AK56" s="303" t="s">
        <v>140</v>
      </c>
      <c r="AL56" s="303"/>
      <c r="AM56" s="71"/>
      <c r="AN56" s="77"/>
      <c r="AO56" s="77"/>
      <c r="AP56" s="70" t="str">
        <f t="shared" ref="AP56:AP58" si="4">IF(OR(AM56="Yes",AM56="not applicable"),"Pass","Fail")</f>
        <v>Fail</v>
      </c>
      <c r="AQ56" s="210" t="str">
        <f>IF(AND(AP55="Pass",AP56="Pass",AP57="Pass",AP58="Pass"),"Pass","Fail")</f>
        <v>Fail</v>
      </c>
      <c r="AR56" s="77"/>
    </row>
    <row r="57" spans="1:44" x14ac:dyDescent="0.35">
      <c r="A57" s="77"/>
      <c r="B57" s="303" t="s">
        <v>141</v>
      </c>
      <c r="C57" s="303"/>
      <c r="D57" s="71" t="s">
        <v>23</v>
      </c>
      <c r="E57" s="77"/>
      <c r="F57" s="77"/>
      <c r="G57" s="70" t="str">
        <f t="shared" si="0"/>
        <v>Pass</v>
      </c>
      <c r="H57" s="77"/>
      <c r="I57" s="77"/>
      <c r="J57" s="77"/>
      <c r="K57" s="303" t="s">
        <v>141</v>
      </c>
      <c r="L57" s="303"/>
      <c r="M57" s="71" t="s">
        <v>23</v>
      </c>
      <c r="N57" s="77"/>
      <c r="O57" s="77"/>
      <c r="P57" s="70" t="str">
        <f t="shared" si="1"/>
        <v>Pass</v>
      </c>
      <c r="Q57" s="77"/>
      <c r="R57" s="77"/>
      <c r="S57" s="77"/>
      <c r="T57" s="303" t="s">
        <v>141</v>
      </c>
      <c r="U57" s="303"/>
      <c r="V57" s="71"/>
      <c r="W57" s="77"/>
      <c r="X57" s="77"/>
      <c r="Y57" s="70" t="str">
        <f t="shared" si="2"/>
        <v>Fail</v>
      </c>
      <c r="Z57" s="77"/>
      <c r="AA57" s="77"/>
      <c r="AB57" s="77"/>
      <c r="AC57" s="303" t="s">
        <v>141</v>
      </c>
      <c r="AD57" s="303"/>
      <c r="AE57" s="71"/>
      <c r="AF57" s="77"/>
      <c r="AG57" s="77"/>
      <c r="AH57" s="70" t="str">
        <f t="shared" si="3"/>
        <v>Fail</v>
      </c>
      <c r="AI57" s="77"/>
      <c r="AJ57" s="77"/>
      <c r="AK57" s="303" t="s">
        <v>141</v>
      </c>
      <c r="AL57" s="303"/>
      <c r="AM57" s="71"/>
      <c r="AN57" s="77"/>
      <c r="AO57" s="77"/>
      <c r="AP57" s="70" t="str">
        <f t="shared" si="4"/>
        <v>Fail</v>
      </c>
      <c r="AQ57" s="77"/>
      <c r="AR57" s="77"/>
    </row>
    <row r="58" spans="1:44" x14ac:dyDescent="0.35">
      <c r="A58" s="77"/>
      <c r="B58" s="303" t="s">
        <v>142</v>
      </c>
      <c r="C58" s="303"/>
      <c r="D58" s="71" t="s">
        <v>23</v>
      </c>
      <c r="E58" s="77"/>
      <c r="F58" s="77"/>
      <c r="G58" s="70" t="str">
        <f t="shared" si="0"/>
        <v>Pass</v>
      </c>
      <c r="H58" s="77"/>
      <c r="I58" s="77"/>
      <c r="J58" s="77"/>
      <c r="K58" s="303" t="s">
        <v>142</v>
      </c>
      <c r="L58" s="303"/>
      <c r="M58" s="71" t="s">
        <v>23</v>
      </c>
      <c r="N58" s="77"/>
      <c r="O58" s="77"/>
      <c r="P58" s="70" t="str">
        <f t="shared" si="1"/>
        <v>Pass</v>
      </c>
      <c r="Q58" s="77"/>
      <c r="R58" s="77"/>
      <c r="S58" s="77"/>
      <c r="T58" s="303" t="s">
        <v>142</v>
      </c>
      <c r="U58" s="303"/>
      <c r="V58" s="71"/>
      <c r="W58" s="77"/>
      <c r="X58" s="77"/>
      <c r="Y58" s="70" t="str">
        <f t="shared" si="2"/>
        <v>Fail</v>
      </c>
      <c r="Z58" s="77"/>
      <c r="AA58" s="77"/>
      <c r="AB58" s="77"/>
      <c r="AC58" s="303" t="s">
        <v>142</v>
      </c>
      <c r="AD58" s="303"/>
      <c r="AE58" s="71"/>
      <c r="AF58" s="77"/>
      <c r="AG58" s="77"/>
      <c r="AH58" s="70" t="str">
        <f t="shared" si="3"/>
        <v>Fail</v>
      </c>
      <c r="AI58" s="77"/>
      <c r="AJ58" s="77"/>
      <c r="AK58" s="303" t="s">
        <v>142</v>
      </c>
      <c r="AL58" s="303"/>
      <c r="AM58" s="71"/>
      <c r="AN58" s="77"/>
      <c r="AO58" s="77"/>
      <c r="AP58" s="70" t="str">
        <f t="shared" si="4"/>
        <v>Fail</v>
      </c>
      <c r="AQ58" s="77"/>
      <c r="AR58" s="77"/>
    </row>
    <row r="59" spans="1:44" x14ac:dyDescent="0.35">
      <c r="A59" s="77"/>
      <c r="B59" s="77"/>
      <c r="C59" s="77"/>
      <c r="D59" s="77"/>
      <c r="E59" s="77"/>
      <c r="F59" s="77"/>
      <c r="G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row>
    <row r="60" spans="1:44" x14ac:dyDescent="0.35">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row>
    <row r="61" spans="1:44" ht="18.5" x14ac:dyDescent="0.45">
      <c r="A61" s="77"/>
      <c r="B61" s="291" t="s">
        <v>143</v>
      </c>
      <c r="C61" s="292"/>
      <c r="D61" s="292"/>
      <c r="E61" s="292"/>
      <c r="F61" s="292"/>
      <c r="G61" s="292"/>
      <c r="H61" s="293"/>
      <c r="I61" s="77"/>
      <c r="J61" s="77"/>
      <c r="K61" s="291" t="s">
        <v>143</v>
      </c>
      <c r="L61" s="292"/>
      <c r="M61" s="292"/>
      <c r="N61" s="292"/>
      <c r="O61" s="292"/>
      <c r="P61" s="292"/>
      <c r="Q61" s="293"/>
      <c r="R61" s="77"/>
      <c r="S61" s="77"/>
      <c r="T61" s="291" t="s">
        <v>143</v>
      </c>
      <c r="U61" s="292"/>
      <c r="V61" s="292"/>
      <c r="W61" s="292"/>
      <c r="X61" s="292"/>
      <c r="Y61" s="292"/>
      <c r="Z61" s="293"/>
      <c r="AA61" s="77"/>
      <c r="AB61" s="77"/>
      <c r="AC61" s="291" t="s">
        <v>143</v>
      </c>
      <c r="AD61" s="292"/>
      <c r="AE61" s="292"/>
      <c r="AF61" s="292"/>
      <c r="AG61" s="292"/>
      <c r="AH61" s="292"/>
      <c r="AI61" s="293"/>
      <c r="AJ61" s="77"/>
      <c r="AK61" s="291" t="s">
        <v>143</v>
      </c>
      <c r="AL61" s="292"/>
      <c r="AM61" s="292"/>
      <c r="AN61" s="292"/>
      <c r="AO61" s="292"/>
      <c r="AP61" s="292"/>
      <c r="AQ61" s="293"/>
      <c r="AR61" s="77"/>
    </row>
    <row r="62" spans="1:44" ht="18.5" x14ac:dyDescent="0.35">
      <c r="A62" s="77"/>
      <c r="B62" s="172" t="s">
        <v>391</v>
      </c>
      <c r="C62" s="219" t="str">
        <f>IF(C4="","",C4)</f>
        <v/>
      </c>
      <c r="D62" s="142"/>
      <c r="E62" s="77"/>
      <c r="F62" s="77"/>
      <c r="G62" s="167" t="s">
        <v>397</v>
      </c>
      <c r="H62" s="77"/>
      <c r="I62" s="77"/>
      <c r="J62" s="77"/>
      <c r="K62" s="172" t="s">
        <v>391</v>
      </c>
      <c r="L62" s="219" t="str">
        <f>IF(L4="","",L4)</f>
        <v/>
      </c>
      <c r="M62" s="142"/>
      <c r="N62" s="77"/>
      <c r="O62" s="77"/>
      <c r="P62" s="167" t="s">
        <v>397</v>
      </c>
      <c r="Q62" s="77"/>
      <c r="R62" s="77"/>
      <c r="S62" s="77"/>
      <c r="T62" s="172" t="s">
        <v>391</v>
      </c>
      <c r="U62" s="219" t="str">
        <f>IF(U4="","",U4)</f>
        <v/>
      </c>
      <c r="V62" s="142"/>
      <c r="W62" s="77"/>
      <c r="X62" s="77"/>
      <c r="Y62" s="167" t="s">
        <v>397</v>
      </c>
      <c r="Z62" s="77"/>
      <c r="AA62" s="77"/>
      <c r="AB62" s="77"/>
      <c r="AC62" s="172" t="s">
        <v>391</v>
      </c>
      <c r="AD62" s="219" t="str">
        <f>IF(AD4="","",AD4)</f>
        <v/>
      </c>
      <c r="AE62" s="142"/>
      <c r="AF62" s="77"/>
      <c r="AG62" s="77"/>
      <c r="AH62" s="167" t="s">
        <v>397</v>
      </c>
      <c r="AI62" s="77"/>
      <c r="AJ62" s="77"/>
      <c r="AK62" s="172" t="s">
        <v>391</v>
      </c>
      <c r="AL62" s="219" t="str">
        <f>IF(AL4="","",AL4)</f>
        <v/>
      </c>
      <c r="AM62" s="142"/>
      <c r="AN62" s="77"/>
      <c r="AO62" s="77"/>
      <c r="AP62" s="167" t="s">
        <v>397</v>
      </c>
      <c r="AQ62" s="77"/>
      <c r="AR62" s="77"/>
    </row>
    <row r="63" spans="1:44" ht="18.5" x14ac:dyDescent="0.35">
      <c r="A63" s="77"/>
      <c r="B63" s="302" t="s">
        <v>144</v>
      </c>
      <c r="C63" s="302"/>
      <c r="D63" s="71" t="s">
        <v>23</v>
      </c>
      <c r="E63" s="77"/>
      <c r="F63" s="77"/>
      <c r="G63" s="70" t="str">
        <f>IF(D63="Yes","Pass","Fail")</f>
        <v>Pass</v>
      </c>
      <c r="H63" s="209" t="s">
        <v>398</v>
      </c>
      <c r="I63" s="77"/>
      <c r="J63" s="77"/>
      <c r="K63" s="302" t="s">
        <v>144</v>
      </c>
      <c r="L63" s="302"/>
      <c r="M63" s="71" t="s">
        <v>23</v>
      </c>
      <c r="N63" s="77"/>
      <c r="O63" s="77"/>
      <c r="P63" s="216" t="str">
        <f>IF(M63="Yes","Pass","Fail")</f>
        <v>Pass</v>
      </c>
      <c r="Q63" s="209" t="s">
        <v>398</v>
      </c>
      <c r="R63" s="77"/>
      <c r="S63" s="77"/>
      <c r="T63" s="302" t="s">
        <v>144</v>
      </c>
      <c r="U63" s="302"/>
      <c r="V63" s="71"/>
      <c r="W63" s="77"/>
      <c r="X63" s="77"/>
      <c r="Y63" s="216" t="str">
        <f>IF(V63="Yes","Pass","Fail")</f>
        <v>Fail</v>
      </c>
      <c r="Z63" s="209" t="s">
        <v>398</v>
      </c>
      <c r="AA63" s="77"/>
      <c r="AB63" s="77"/>
      <c r="AC63" s="302" t="s">
        <v>144</v>
      </c>
      <c r="AD63" s="302"/>
      <c r="AE63" s="71"/>
      <c r="AF63" s="77"/>
      <c r="AG63" s="77"/>
      <c r="AH63" s="216" t="str">
        <f>IF(AE63="Yes","Pass","Fail")</f>
        <v>Fail</v>
      </c>
      <c r="AI63" s="209" t="s">
        <v>398</v>
      </c>
      <c r="AJ63" s="77"/>
      <c r="AK63" s="302" t="s">
        <v>144</v>
      </c>
      <c r="AL63" s="302"/>
      <c r="AM63" s="71"/>
      <c r="AN63" s="77"/>
      <c r="AO63" s="77"/>
      <c r="AP63" s="216" t="str">
        <f>IF(AM63="Yes","Pass","Fail")</f>
        <v>Fail</v>
      </c>
      <c r="AQ63" s="209" t="s">
        <v>398</v>
      </c>
      <c r="AR63" s="77"/>
    </row>
    <row r="64" spans="1:44" ht="42.5" customHeight="1" x14ac:dyDescent="0.35">
      <c r="A64" s="77"/>
      <c r="B64" s="304" t="s">
        <v>145</v>
      </c>
      <c r="C64" s="304"/>
      <c r="D64" s="71" t="s">
        <v>125</v>
      </c>
      <c r="E64" s="77"/>
      <c r="F64" s="77"/>
      <c r="G64" s="70" t="str">
        <f>IF(OR(D64="Yes",D64="Not applicable"),"Pass","Fail")</f>
        <v>Pass</v>
      </c>
      <c r="H64" s="210" t="str">
        <f>IF(AND(G63="Pass",G64="Pass",G65="Pass",G66="Pass",G67="Pass",G68="Pass",G69="Pass",G70="Pass"),"Pass","Fail")</f>
        <v>Pass</v>
      </c>
      <c r="I64" s="77"/>
      <c r="J64" s="77"/>
      <c r="K64" s="304" t="s">
        <v>145</v>
      </c>
      <c r="L64" s="304"/>
      <c r="M64" s="71" t="s">
        <v>125</v>
      </c>
      <c r="N64" s="77"/>
      <c r="O64" s="77"/>
      <c r="P64" s="216" t="str">
        <f>IF(OR(M64="Yes",M64="Not applicable"),"Pass","Fail")</f>
        <v>Pass</v>
      </c>
      <c r="Q64" s="210" t="str">
        <f>IF(AND(P63="Pass",P64="Pass",P65="Pass",P66="Pass",P67="Pass",P68="Pass",P69="Pass",P70="Pass"),"Pass","Fail")</f>
        <v>Pass</v>
      </c>
      <c r="R64" s="77"/>
      <c r="S64" s="77"/>
      <c r="T64" s="304" t="s">
        <v>145</v>
      </c>
      <c r="U64" s="304"/>
      <c r="V64" s="71"/>
      <c r="W64" s="77"/>
      <c r="X64" s="77"/>
      <c r="Y64" s="216" t="str">
        <f>IF(OR(V64="Yes",V64="Not applicable"),"Pass","Fail")</f>
        <v>Fail</v>
      </c>
      <c r="Z64" s="210" t="str">
        <f>IF(AND(Y63="Pass",Y64="Pass",Y65="Pass",Y66="Pass",Y67="Pass",Y68="Pass",Y69="Pass",Y70="Pass"),"Pass","Fail")</f>
        <v>Fail</v>
      </c>
      <c r="AA64" s="77"/>
      <c r="AB64" s="77"/>
      <c r="AC64" s="304" t="s">
        <v>145</v>
      </c>
      <c r="AD64" s="304"/>
      <c r="AE64" s="71"/>
      <c r="AF64" s="77"/>
      <c r="AG64" s="77"/>
      <c r="AH64" s="216" t="str">
        <f>IF(OR(AE64="Yes",AE64="Not applicable"),"Pass","Fail")</f>
        <v>Fail</v>
      </c>
      <c r="AI64" s="210" t="str">
        <f>IF(AND(AH63="Pass",AH64="Pass",AH65="Pass",AH66="Pass",AH67="Pass",AH68="Pass",AH69="Pass",AH70="Pass"),"Pass","Fail")</f>
        <v>Fail</v>
      </c>
      <c r="AJ64" s="77"/>
      <c r="AK64" s="304" t="s">
        <v>145</v>
      </c>
      <c r="AL64" s="304"/>
      <c r="AM64" s="71"/>
      <c r="AN64" s="77"/>
      <c r="AO64" s="77"/>
      <c r="AP64" s="216" t="str">
        <f>IF(OR(AM64="Yes",AM64="Not applicable"),"Pass","Fail")</f>
        <v>Fail</v>
      </c>
      <c r="AQ64" s="210" t="str">
        <f>IF(AND(AP63="Pass",AP64="Pass",AP65="Pass",AP66="Pass",AP67="Pass",AP68="Pass",AP69="Pass",AP70="Pass"),"Pass","Fail")</f>
        <v>Fail</v>
      </c>
      <c r="AR64" s="77"/>
    </row>
    <row r="65" spans="1:44" ht="26.5" customHeight="1" x14ac:dyDescent="0.35">
      <c r="A65" s="77"/>
      <c r="B65" s="304" t="s">
        <v>146</v>
      </c>
      <c r="C65" s="304"/>
      <c r="D65" s="71" t="s">
        <v>125</v>
      </c>
      <c r="E65" s="77"/>
      <c r="F65" s="77"/>
      <c r="G65" s="70" t="str">
        <f>IF(OR(D65="Yes",D65="Not applicable"),"Pass","Fail")</f>
        <v>Pass</v>
      </c>
      <c r="H65" s="77"/>
      <c r="I65" s="77"/>
      <c r="J65" s="77"/>
      <c r="K65" s="304" t="s">
        <v>146</v>
      </c>
      <c r="L65" s="304"/>
      <c r="M65" s="71" t="s">
        <v>125</v>
      </c>
      <c r="N65" s="77"/>
      <c r="O65" s="77"/>
      <c r="P65" s="216" t="str">
        <f>IF(OR(M65="Yes",M65="Not applicable"),"Pass","Fail")</f>
        <v>Pass</v>
      </c>
      <c r="Q65" s="77"/>
      <c r="R65" s="77"/>
      <c r="S65" s="77"/>
      <c r="T65" s="304" t="s">
        <v>146</v>
      </c>
      <c r="U65" s="304"/>
      <c r="V65" s="71"/>
      <c r="W65" s="77"/>
      <c r="X65" s="77"/>
      <c r="Y65" s="216" t="str">
        <f>IF(OR(V65="Yes",V65="Not applicable"),"Pass","Fail")</f>
        <v>Fail</v>
      </c>
      <c r="Z65" s="77"/>
      <c r="AA65" s="77"/>
      <c r="AB65" s="77"/>
      <c r="AC65" s="304" t="s">
        <v>146</v>
      </c>
      <c r="AD65" s="304"/>
      <c r="AE65" s="71"/>
      <c r="AF65" s="77"/>
      <c r="AG65" s="77"/>
      <c r="AH65" s="216" t="str">
        <f>IF(OR(AE65="Yes",AE65="Not applicable"),"Pass","Fail")</f>
        <v>Fail</v>
      </c>
      <c r="AI65" s="77"/>
      <c r="AJ65" s="77"/>
      <c r="AK65" s="304" t="s">
        <v>146</v>
      </c>
      <c r="AL65" s="304"/>
      <c r="AM65" s="71"/>
      <c r="AN65" s="77"/>
      <c r="AO65" s="77"/>
      <c r="AP65" s="216" t="str">
        <f>IF(OR(AM65="Yes",AM65="Not applicable"),"Pass","Fail")</f>
        <v>Fail</v>
      </c>
      <c r="AQ65" s="77"/>
      <c r="AR65" s="77"/>
    </row>
    <row r="66" spans="1:44" ht="14.5" customHeight="1" x14ac:dyDescent="0.35">
      <c r="A66" s="77"/>
      <c r="B66" s="304" t="s">
        <v>147</v>
      </c>
      <c r="C66" s="304"/>
      <c r="D66" s="71" t="s">
        <v>125</v>
      </c>
      <c r="E66" s="77"/>
      <c r="F66" s="77"/>
      <c r="G66" s="70" t="str">
        <f>IF(OR(D66="Yes",D66="Not applicable"),"Pass","Fail")</f>
        <v>Pass</v>
      </c>
      <c r="H66" s="77"/>
      <c r="I66" s="77"/>
      <c r="J66" s="77"/>
      <c r="K66" s="304" t="s">
        <v>147</v>
      </c>
      <c r="L66" s="304"/>
      <c r="M66" s="71" t="s">
        <v>125</v>
      </c>
      <c r="N66" s="77"/>
      <c r="O66" s="77"/>
      <c r="P66" s="216" t="str">
        <f>IF(OR(M66="Yes",M66="Not applicable"),"Pass","Fail")</f>
        <v>Pass</v>
      </c>
      <c r="Q66" s="77"/>
      <c r="R66" s="77"/>
      <c r="S66" s="77"/>
      <c r="T66" s="304" t="s">
        <v>147</v>
      </c>
      <c r="U66" s="304"/>
      <c r="V66" s="71"/>
      <c r="W66" s="77"/>
      <c r="X66" s="77"/>
      <c r="Y66" s="216" t="str">
        <f>IF(OR(V66="Yes",V66="Not applicable"),"Pass","Fail")</f>
        <v>Fail</v>
      </c>
      <c r="Z66" s="77"/>
      <c r="AA66" s="77"/>
      <c r="AB66" s="77"/>
      <c r="AC66" s="304" t="s">
        <v>147</v>
      </c>
      <c r="AD66" s="304"/>
      <c r="AE66" s="71"/>
      <c r="AF66" s="77"/>
      <c r="AG66" s="77"/>
      <c r="AH66" s="216" t="str">
        <f>IF(OR(AE66="Yes",AE66="Not applicable"),"Pass","Fail")</f>
        <v>Fail</v>
      </c>
      <c r="AI66" s="77"/>
      <c r="AJ66" s="77"/>
      <c r="AK66" s="304" t="s">
        <v>147</v>
      </c>
      <c r="AL66" s="304"/>
      <c r="AM66" s="71"/>
      <c r="AN66" s="77"/>
      <c r="AO66" s="77"/>
      <c r="AP66" s="216" t="str">
        <f>IF(OR(AM66="Yes",AM66="Not applicable"),"Pass","Fail")</f>
        <v>Fail</v>
      </c>
      <c r="AQ66" s="77"/>
      <c r="AR66" s="77"/>
    </row>
    <row r="67" spans="1:44" ht="28.5" customHeight="1" x14ac:dyDescent="0.35">
      <c r="A67" s="77"/>
      <c r="B67" s="304" t="s">
        <v>148</v>
      </c>
      <c r="C67" s="304"/>
      <c r="D67" s="71" t="s">
        <v>23</v>
      </c>
      <c r="E67" s="77"/>
      <c r="F67" s="77"/>
      <c r="G67" s="70" t="str">
        <f>IF(OR(D67="Yes",D67="Not applicable"),"Pass","Fail")</f>
        <v>Pass</v>
      </c>
      <c r="H67" s="77"/>
      <c r="I67" s="77"/>
      <c r="J67" s="77"/>
      <c r="K67" s="304" t="s">
        <v>148</v>
      </c>
      <c r="L67" s="304"/>
      <c r="M67" s="71" t="s">
        <v>23</v>
      </c>
      <c r="N67" s="77"/>
      <c r="O67" s="77"/>
      <c r="P67" s="216" t="str">
        <f>IF(OR(M67="Yes",M67="Not applicable"),"Pass","Fail")</f>
        <v>Pass</v>
      </c>
      <c r="Q67" s="77"/>
      <c r="R67" s="77"/>
      <c r="S67" s="77"/>
      <c r="T67" s="304" t="s">
        <v>148</v>
      </c>
      <c r="U67" s="304"/>
      <c r="V67" s="71"/>
      <c r="W67" s="77"/>
      <c r="X67" s="77"/>
      <c r="Y67" s="216" t="str">
        <f>IF(OR(V67="Yes",V67="Not applicable"),"Pass","Fail")</f>
        <v>Fail</v>
      </c>
      <c r="Z67" s="77"/>
      <c r="AA67" s="77"/>
      <c r="AB67" s="77"/>
      <c r="AC67" s="304" t="s">
        <v>148</v>
      </c>
      <c r="AD67" s="304"/>
      <c r="AE67" s="71"/>
      <c r="AF67" s="77"/>
      <c r="AG67" s="77"/>
      <c r="AH67" s="216" t="str">
        <f>IF(OR(AE67="Yes",AE67="Not applicable"),"Pass","Fail")</f>
        <v>Fail</v>
      </c>
      <c r="AI67" s="77"/>
      <c r="AJ67" s="77"/>
      <c r="AK67" s="304" t="s">
        <v>148</v>
      </c>
      <c r="AL67" s="304"/>
      <c r="AM67" s="71"/>
      <c r="AN67" s="77"/>
      <c r="AO67" s="77"/>
      <c r="AP67" s="216" t="str">
        <f>IF(OR(AM67="Yes",AM67="Not applicable"),"Pass","Fail")</f>
        <v>Fail</v>
      </c>
      <c r="AQ67" s="77"/>
      <c r="AR67" s="77"/>
    </row>
    <row r="68" spans="1:44" ht="14.5" customHeight="1" x14ac:dyDescent="0.35">
      <c r="A68" s="77"/>
      <c r="B68" s="304" t="s">
        <v>149</v>
      </c>
      <c r="C68" s="304"/>
      <c r="D68" s="71" t="s">
        <v>23</v>
      </c>
      <c r="E68" s="77"/>
      <c r="F68" s="77"/>
      <c r="G68" s="70" t="str">
        <f t="shared" ref="G68:G70" si="5">IF(D68="Yes","Pass","Fail")</f>
        <v>Pass</v>
      </c>
      <c r="H68" s="77"/>
      <c r="I68" s="77"/>
      <c r="J68" s="77"/>
      <c r="K68" s="304" t="s">
        <v>149</v>
      </c>
      <c r="L68" s="304"/>
      <c r="M68" s="71" t="s">
        <v>23</v>
      </c>
      <c r="N68" s="77"/>
      <c r="O68" s="77"/>
      <c r="P68" s="216" t="str">
        <f t="shared" ref="P68:P70" si="6">IF(M68="Yes","Pass","Fail")</f>
        <v>Pass</v>
      </c>
      <c r="Q68" s="77"/>
      <c r="R68" s="77"/>
      <c r="S68" s="77"/>
      <c r="T68" s="304" t="s">
        <v>149</v>
      </c>
      <c r="U68" s="304"/>
      <c r="V68" s="71"/>
      <c r="W68" s="77"/>
      <c r="X68" s="77"/>
      <c r="Y68" s="216" t="str">
        <f t="shared" ref="Y68:Y70" si="7">IF(V68="Yes","Pass","Fail")</f>
        <v>Fail</v>
      </c>
      <c r="Z68" s="77"/>
      <c r="AA68" s="77"/>
      <c r="AB68" s="77"/>
      <c r="AC68" s="304" t="s">
        <v>149</v>
      </c>
      <c r="AD68" s="304"/>
      <c r="AE68" s="71"/>
      <c r="AF68" s="77"/>
      <c r="AG68" s="77"/>
      <c r="AH68" s="216" t="str">
        <f t="shared" ref="AH68:AH70" si="8">IF(AE68="Yes","Pass","Fail")</f>
        <v>Fail</v>
      </c>
      <c r="AI68" s="77"/>
      <c r="AJ68" s="77"/>
      <c r="AK68" s="304" t="s">
        <v>149</v>
      </c>
      <c r="AL68" s="304"/>
      <c r="AM68" s="71"/>
      <c r="AN68" s="77"/>
      <c r="AO68" s="77"/>
      <c r="AP68" s="216" t="str">
        <f t="shared" ref="AP68:AP70" si="9">IF(AM68="Yes","Pass","Fail")</f>
        <v>Fail</v>
      </c>
      <c r="AQ68" s="77"/>
      <c r="AR68" s="77"/>
    </row>
    <row r="69" spans="1:44" x14ac:dyDescent="0.35">
      <c r="A69" s="77"/>
      <c r="B69" s="302" t="s">
        <v>150</v>
      </c>
      <c r="C69" s="302"/>
      <c r="D69" s="71" t="s">
        <v>23</v>
      </c>
      <c r="E69" s="77"/>
      <c r="F69" s="77"/>
      <c r="G69" s="70" t="str">
        <f t="shared" si="5"/>
        <v>Pass</v>
      </c>
      <c r="H69" s="77"/>
      <c r="I69" s="77"/>
      <c r="J69" s="77"/>
      <c r="K69" s="302" t="s">
        <v>150</v>
      </c>
      <c r="L69" s="302"/>
      <c r="M69" s="71" t="s">
        <v>23</v>
      </c>
      <c r="N69" s="77"/>
      <c r="O69" s="77"/>
      <c r="P69" s="216" t="str">
        <f t="shared" si="6"/>
        <v>Pass</v>
      </c>
      <c r="Q69" s="77"/>
      <c r="R69" s="77"/>
      <c r="S69" s="77"/>
      <c r="T69" s="302" t="s">
        <v>150</v>
      </c>
      <c r="U69" s="302"/>
      <c r="V69" s="71"/>
      <c r="W69" s="77"/>
      <c r="X69" s="77"/>
      <c r="Y69" s="216" t="str">
        <f t="shared" si="7"/>
        <v>Fail</v>
      </c>
      <c r="Z69" s="77"/>
      <c r="AA69" s="77"/>
      <c r="AB69" s="77"/>
      <c r="AC69" s="302" t="s">
        <v>150</v>
      </c>
      <c r="AD69" s="302"/>
      <c r="AE69" s="71"/>
      <c r="AF69" s="77"/>
      <c r="AG69" s="77"/>
      <c r="AH69" s="216" t="str">
        <f t="shared" si="8"/>
        <v>Fail</v>
      </c>
      <c r="AI69" s="77"/>
      <c r="AJ69" s="77"/>
      <c r="AK69" s="302" t="s">
        <v>150</v>
      </c>
      <c r="AL69" s="302"/>
      <c r="AM69" s="71"/>
      <c r="AN69" s="77"/>
      <c r="AO69" s="77"/>
      <c r="AP69" s="216" t="str">
        <f t="shared" si="9"/>
        <v>Fail</v>
      </c>
      <c r="AQ69" s="77"/>
      <c r="AR69" s="77"/>
    </row>
    <row r="70" spans="1:44" x14ac:dyDescent="0.35">
      <c r="A70" s="77"/>
      <c r="B70" s="302" t="s">
        <v>151</v>
      </c>
      <c r="C70" s="302"/>
      <c r="D70" s="71" t="s">
        <v>23</v>
      </c>
      <c r="E70" s="77"/>
      <c r="F70" s="77"/>
      <c r="G70" s="70" t="str">
        <f t="shared" si="5"/>
        <v>Pass</v>
      </c>
      <c r="H70" s="77"/>
      <c r="I70" s="77"/>
      <c r="J70" s="77"/>
      <c r="K70" s="302" t="s">
        <v>151</v>
      </c>
      <c r="L70" s="302"/>
      <c r="M70" s="71" t="s">
        <v>23</v>
      </c>
      <c r="N70" s="77"/>
      <c r="O70" s="77"/>
      <c r="P70" s="216" t="str">
        <f t="shared" si="6"/>
        <v>Pass</v>
      </c>
      <c r="Q70" s="77"/>
      <c r="R70" s="77"/>
      <c r="S70" s="77"/>
      <c r="T70" s="302" t="s">
        <v>151</v>
      </c>
      <c r="U70" s="302"/>
      <c r="V70" s="71"/>
      <c r="W70" s="77"/>
      <c r="X70" s="77"/>
      <c r="Y70" s="216" t="str">
        <f t="shared" si="7"/>
        <v>Fail</v>
      </c>
      <c r="Z70" s="77"/>
      <c r="AA70" s="77"/>
      <c r="AB70" s="77"/>
      <c r="AC70" s="302" t="s">
        <v>151</v>
      </c>
      <c r="AD70" s="302"/>
      <c r="AE70" s="71"/>
      <c r="AF70" s="77"/>
      <c r="AG70" s="77"/>
      <c r="AH70" s="216" t="str">
        <f t="shared" si="8"/>
        <v>Fail</v>
      </c>
      <c r="AI70" s="77"/>
      <c r="AJ70" s="77"/>
      <c r="AK70" s="302" t="s">
        <v>151</v>
      </c>
      <c r="AL70" s="302"/>
      <c r="AM70" s="71"/>
      <c r="AN70" s="77"/>
      <c r="AO70" s="77"/>
      <c r="AP70" s="216" t="str">
        <f t="shared" si="9"/>
        <v>Fail</v>
      </c>
      <c r="AQ70" s="77"/>
      <c r="AR70" s="77"/>
    </row>
    <row r="71" spans="1:44" x14ac:dyDescent="0.3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44" x14ac:dyDescent="0.3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44" ht="18.5" x14ac:dyDescent="0.45">
      <c r="A73" s="77"/>
      <c r="B73" s="291" t="s">
        <v>152</v>
      </c>
      <c r="C73" s="292"/>
      <c r="D73" s="292"/>
      <c r="E73" s="292"/>
      <c r="F73" s="292"/>
      <c r="G73" s="292"/>
      <c r="H73" s="293"/>
      <c r="I73" s="77"/>
      <c r="J73" s="77"/>
      <c r="K73" s="291" t="s">
        <v>152</v>
      </c>
      <c r="L73" s="292"/>
      <c r="M73" s="292"/>
      <c r="N73" s="292"/>
      <c r="O73" s="292"/>
      <c r="P73" s="292"/>
      <c r="Q73" s="293"/>
      <c r="R73" s="77"/>
      <c r="S73" s="77"/>
      <c r="T73" s="291" t="s">
        <v>152</v>
      </c>
      <c r="U73" s="292"/>
      <c r="V73" s="292"/>
      <c r="W73" s="292"/>
      <c r="X73" s="292"/>
      <c r="Y73" s="292"/>
      <c r="Z73" s="293"/>
      <c r="AA73" s="77"/>
      <c r="AB73" s="77"/>
      <c r="AC73" s="291" t="s">
        <v>152</v>
      </c>
      <c r="AD73" s="292"/>
      <c r="AE73" s="292"/>
      <c r="AF73" s="292"/>
      <c r="AG73" s="292"/>
      <c r="AH73" s="292"/>
      <c r="AI73" s="293"/>
      <c r="AJ73" s="77"/>
      <c r="AK73" s="291" t="s">
        <v>152</v>
      </c>
      <c r="AL73" s="292"/>
      <c r="AM73" s="292"/>
      <c r="AN73" s="292"/>
      <c r="AO73" s="292"/>
      <c r="AP73" s="292"/>
      <c r="AQ73" s="293"/>
      <c r="AR73" s="77"/>
    </row>
    <row r="74" spans="1:44" x14ac:dyDescent="0.35">
      <c r="A74" s="77"/>
      <c r="B74" s="172" t="s">
        <v>391</v>
      </c>
      <c r="C74" s="219" t="str">
        <f>IF(C4="","",C4)</f>
        <v/>
      </c>
      <c r="D74" s="142"/>
      <c r="E74" s="77"/>
      <c r="F74" s="77"/>
      <c r="G74" s="77"/>
      <c r="H74" s="77"/>
      <c r="I74" s="77"/>
      <c r="J74" s="77"/>
      <c r="K74" s="172" t="s">
        <v>391</v>
      </c>
      <c r="L74" s="219" t="str">
        <f>IF(L4="","",L4)</f>
        <v/>
      </c>
      <c r="M74" s="142"/>
      <c r="N74" s="77"/>
      <c r="O74" s="77"/>
      <c r="P74" s="77"/>
      <c r="Q74" s="77"/>
      <c r="R74" s="77"/>
      <c r="S74" s="77"/>
      <c r="T74" s="172" t="s">
        <v>391</v>
      </c>
      <c r="U74" s="219" t="str">
        <f>IF(U4="","",U4)</f>
        <v/>
      </c>
      <c r="V74" s="142"/>
      <c r="W74" s="77"/>
      <c r="X74" s="77"/>
      <c r="Y74" s="77"/>
      <c r="Z74" s="77"/>
      <c r="AA74" s="77"/>
      <c r="AB74" s="77"/>
      <c r="AC74" s="172" t="s">
        <v>391</v>
      </c>
      <c r="AD74" s="219" t="str">
        <f>IF(AD4="","",AD4)</f>
        <v/>
      </c>
      <c r="AE74" s="142"/>
      <c r="AF74" s="77"/>
      <c r="AG74" s="77"/>
      <c r="AH74" s="77"/>
      <c r="AI74" s="77"/>
      <c r="AJ74" s="77"/>
      <c r="AK74" s="172" t="s">
        <v>391</v>
      </c>
      <c r="AL74" s="219" t="str">
        <f>IF(AL4="","",AL4)</f>
        <v/>
      </c>
      <c r="AM74" s="142"/>
      <c r="AN74" s="77"/>
      <c r="AO74" s="77"/>
      <c r="AP74" s="77"/>
      <c r="AQ74" s="77"/>
      <c r="AR74" s="77"/>
    </row>
    <row r="75" spans="1:44" ht="18.5" customHeight="1" x14ac:dyDescent="0.35">
      <c r="A75" s="77"/>
      <c r="B75" s="304" t="s">
        <v>153</v>
      </c>
      <c r="C75" s="304"/>
      <c r="D75" s="71" t="s">
        <v>23</v>
      </c>
      <c r="E75" s="77"/>
      <c r="F75" s="77"/>
      <c r="G75" s="77"/>
      <c r="H75" s="167" t="s">
        <v>398</v>
      </c>
      <c r="I75" s="77"/>
      <c r="J75" s="77"/>
      <c r="K75" s="304" t="s">
        <v>153</v>
      </c>
      <c r="L75" s="304"/>
      <c r="M75" s="71" t="s">
        <v>23</v>
      </c>
      <c r="N75" s="77"/>
      <c r="O75" s="77"/>
      <c r="P75" s="77"/>
      <c r="Q75" s="167" t="s">
        <v>398</v>
      </c>
      <c r="R75" s="77"/>
      <c r="S75" s="77"/>
      <c r="T75" s="304" t="s">
        <v>153</v>
      </c>
      <c r="U75" s="304"/>
      <c r="V75" s="71"/>
      <c r="W75" s="77"/>
      <c r="X75" s="77"/>
      <c r="Y75" s="77"/>
      <c r="Z75" s="167" t="s">
        <v>398</v>
      </c>
      <c r="AA75" s="77"/>
      <c r="AB75" s="77"/>
      <c r="AC75" s="304" t="s">
        <v>153</v>
      </c>
      <c r="AD75" s="304"/>
      <c r="AE75" s="71"/>
      <c r="AF75" s="77"/>
      <c r="AG75" s="77"/>
      <c r="AH75" s="77"/>
      <c r="AI75" s="167" t="s">
        <v>398</v>
      </c>
      <c r="AJ75" s="77"/>
      <c r="AK75" s="304" t="s">
        <v>153</v>
      </c>
      <c r="AL75" s="304"/>
      <c r="AM75" s="71"/>
      <c r="AN75" s="77"/>
      <c r="AO75" s="77"/>
      <c r="AP75" s="77"/>
      <c r="AQ75" s="167" t="s">
        <v>398</v>
      </c>
      <c r="AR75" s="77"/>
    </row>
    <row r="76" spans="1:44" ht="14.5" customHeight="1" x14ac:dyDescent="0.35">
      <c r="A76" s="77"/>
      <c r="B76" s="304" t="s">
        <v>154</v>
      </c>
      <c r="C76" s="304"/>
      <c r="D76" s="71" t="s">
        <v>23</v>
      </c>
      <c r="E76" s="77"/>
      <c r="F76" s="77"/>
      <c r="G76" s="77"/>
      <c r="H76" s="70" t="str">
        <f>IF(AND(D75="Yes",D76="Yes",D77="Yes",D78="Yes",D79="Yes",D80="Yes",D81="Yes/not applicable",D82="Yes",D83="Yes",D84="Yes",D85="Yes",D86="Yes",D87="Yes",D88="Yes"),"Pass","Fail")</f>
        <v>Pass</v>
      </c>
      <c r="I76" s="77"/>
      <c r="J76" s="77"/>
      <c r="K76" s="304" t="s">
        <v>154</v>
      </c>
      <c r="L76" s="304"/>
      <c r="M76" s="71" t="s">
        <v>23</v>
      </c>
      <c r="N76" s="77"/>
      <c r="O76" s="77"/>
      <c r="P76" s="77"/>
      <c r="Q76" s="216" t="str">
        <f>IF(AND(M75="Yes",M76="Yes",M77="Yes",M78="Yes",M79="Yes",M80="Yes",M81="Yes/not applicable",M82="Yes",M83="Yes",M84="Yes",M85="Yes",M86="Yes",M87="Yes",M88="Yes"),"Pass","Fail")</f>
        <v>Pass</v>
      </c>
      <c r="R76" s="77"/>
      <c r="S76" s="77"/>
      <c r="T76" s="304" t="s">
        <v>154</v>
      </c>
      <c r="U76" s="304"/>
      <c r="V76" s="71"/>
      <c r="W76" s="77"/>
      <c r="X76" s="77"/>
      <c r="Y76" s="77"/>
      <c r="Z76" s="216" t="str">
        <f>IF(AND(V75="Yes",V76="Yes",V77="Yes",V78="Yes",V79="Yes",V80="Yes",V81="Yes/not applicable",V82="Yes",V83="Yes",V84="Yes",V85="Yes",V86="Yes",V87="Yes",V88="Yes"),"Pass","Fail")</f>
        <v>Fail</v>
      </c>
      <c r="AA76" s="77"/>
      <c r="AB76" s="77"/>
      <c r="AC76" s="304" t="s">
        <v>154</v>
      </c>
      <c r="AD76" s="304"/>
      <c r="AE76" s="71"/>
      <c r="AF76" s="77"/>
      <c r="AG76" s="77"/>
      <c r="AH76" s="77"/>
      <c r="AI76" s="216" t="str">
        <f>IF(AND(AE75="Yes",AE76="Yes",AE77="Yes",AE78="Yes",AE79="Yes",AE80="Yes",AE81="Yes/not applicable",AE82="Yes",AE83="Yes",AE84="Yes",AE85="Yes",AE86="Yes",AE87="Yes",AE88="Yes"),"Pass","Fail")</f>
        <v>Fail</v>
      </c>
      <c r="AJ76" s="77"/>
      <c r="AK76" s="304" t="s">
        <v>154</v>
      </c>
      <c r="AL76" s="304"/>
      <c r="AM76" s="71"/>
      <c r="AN76" s="77"/>
      <c r="AO76" s="77"/>
      <c r="AP76" s="77"/>
      <c r="AQ76" s="216" t="str">
        <f>IF(AND(AM75="Yes",AM76="Yes",AM77="Yes",AM78="Yes",AM79="Yes",AM80="Yes",AM81="Yes/not applicable",AM82="Yes",AM83="Yes",AM84="Yes",AM85="Yes",AM86="Yes",AM87="Yes",AM88="Yes"),"Pass","Fail")</f>
        <v>Fail</v>
      </c>
      <c r="AR76" s="77"/>
    </row>
    <row r="77" spans="1:44" ht="14.5" customHeight="1" x14ac:dyDescent="0.35">
      <c r="A77" s="77"/>
      <c r="B77" s="304" t="s">
        <v>155</v>
      </c>
      <c r="C77" s="304"/>
      <c r="D77" s="71" t="s">
        <v>23</v>
      </c>
      <c r="E77" s="77"/>
      <c r="F77" s="77"/>
      <c r="G77" s="77"/>
      <c r="H77" s="77"/>
      <c r="I77" s="77"/>
      <c r="J77" s="77"/>
      <c r="K77" s="304" t="s">
        <v>155</v>
      </c>
      <c r="L77" s="304"/>
      <c r="M77" s="71" t="s">
        <v>23</v>
      </c>
      <c r="N77" s="77"/>
      <c r="O77" s="77"/>
      <c r="P77" s="77"/>
      <c r="Q77" s="77"/>
      <c r="R77" s="77"/>
      <c r="S77" s="77"/>
      <c r="T77" s="304" t="s">
        <v>155</v>
      </c>
      <c r="U77" s="304"/>
      <c r="V77" s="71"/>
      <c r="W77" s="77"/>
      <c r="X77" s="77"/>
      <c r="Y77" s="77"/>
      <c r="Z77" s="77"/>
      <c r="AA77" s="77"/>
      <c r="AB77" s="77"/>
      <c r="AC77" s="304" t="s">
        <v>155</v>
      </c>
      <c r="AD77" s="304"/>
      <c r="AE77" s="71"/>
      <c r="AF77" s="77"/>
      <c r="AG77" s="77"/>
      <c r="AH77" s="77"/>
      <c r="AI77" s="77"/>
      <c r="AJ77" s="77"/>
      <c r="AK77" s="304" t="s">
        <v>155</v>
      </c>
      <c r="AL77" s="304"/>
      <c r="AM77" s="71"/>
      <c r="AN77" s="77"/>
      <c r="AO77" s="77"/>
      <c r="AP77" s="77"/>
      <c r="AQ77" s="77"/>
      <c r="AR77" s="77"/>
    </row>
    <row r="78" spans="1:44" ht="29.5" customHeight="1" x14ac:dyDescent="0.35">
      <c r="A78" s="77"/>
      <c r="B78" s="304" t="s">
        <v>156</v>
      </c>
      <c r="C78" s="304"/>
      <c r="D78" s="71" t="s">
        <v>23</v>
      </c>
      <c r="E78" s="77"/>
      <c r="F78" s="77"/>
      <c r="G78" s="77"/>
      <c r="H78" s="77"/>
      <c r="I78" s="77"/>
      <c r="J78" s="77"/>
      <c r="K78" s="304" t="s">
        <v>156</v>
      </c>
      <c r="L78" s="304"/>
      <c r="M78" s="71" t="s">
        <v>23</v>
      </c>
      <c r="N78" s="77"/>
      <c r="O78" s="77"/>
      <c r="P78" s="77"/>
      <c r="Q78" s="77"/>
      <c r="R78" s="77"/>
      <c r="S78" s="77"/>
      <c r="T78" s="304" t="s">
        <v>156</v>
      </c>
      <c r="U78" s="304"/>
      <c r="V78" s="71"/>
      <c r="W78" s="77"/>
      <c r="X78" s="77"/>
      <c r="Y78" s="77"/>
      <c r="Z78" s="77"/>
      <c r="AA78" s="77"/>
      <c r="AB78" s="77"/>
      <c r="AC78" s="304" t="s">
        <v>156</v>
      </c>
      <c r="AD78" s="304"/>
      <c r="AE78" s="71"/>
      <c r="AF78" s="77"/>
      <c r="AG78" s="77"/>
      <c r="AH78" s="77"/>
      <c r="AI78" s="77"/>
      <c r="AJ78" s="77"/>
      <c r="AK78" s="304" t="s">
        <v>156</v>
      </c>
      <c r="AL78" s="304"/>
      <c r="AM78" s="71"/>
      <c r="AN78" s="77"/>
      <c r="AO78" s="77"/>
      <c r="AP78" s="77"/>
      <c r="AQ78" s="77"/>
      <c r="AR78" s="77"/>
    </row>
    <row r="79" spans="1:44" ht="14.5" customHeight="1" x14ac:dyDescent="0.35">
      <c r="A79" s="77"/>
      <c r="B79" s="304" t="s">
        <v>157</v>
      </c>
      <c r="C79" s="304"/>
      <c r="D79" s="71" t="s">
        <v>23</v>
      </c>
      <c r="E79" s="77"/>
      <c r="F79" s="77"/>
      <c r="G79" s="77"/>
      <c r="H79" s="77"/>
      <c r="I79" s="77"/>
      <c r="J79" s="77"/>
      <c r="K79" s="304" t="s">
        <v>157</v>
      </c>
      <c r="L79" s="304"/>
      <c r="M79" s="71" t="s">
        <v>23</v>
      </c>
      <c r="N79" s="77"/>
      <c r="O79" s="77"/>
      <c r="P79" s="77"/>
      <c r="Q79" s="77"/>
      <c r="R79" s="77"/>
      <c r="S79" s="77"/>
      <c r="T79" s="304" t="s">
        <v>157</v>
      </c>
      <c r="U79" s="304"/>
      <c r="V79" s="71"/>
      <c r="W79" s="77"/>
      <c r="X79" s="77"/>
      <c r="Y79" s="77"/>
      <c r="Z79" s="77"/>
      <c r="AA79" s="77"/>
      <c r="AB79" s="77"/>
      <c r="AC79" s="304" t="s">
        <v>157</v>
      </c>
      <c r="AD79" s="304"/>
      <c r="AE79" s="71"/>
      <c r="AF79" s="77"/>
      <c r="AG79" s="77"/>
      <c r="AH79" s="77"/>
      <c r="AI79" s="77"/>
      <c r="AJ79" s="77"/>
      <c r="AK79" s="304" t="s">
        <v>157</v>
      </c>
      <c r="AL79" s="304"/>
      <c r="AM79" s="71"/>
      <c r="AN79" s="77"/>
      <c r="AO79" s="77"/>
      <c r="AP79" s="77"/>
      <c r="AQ79" s="77"/>
      <c r="AR79" s="77"/>
    </row>
    <row r="80" spans="1:44" ht="14.5" customHeight="1" x14ac:dyDescent="0.35">
      <c r="A80" s="77"/>
      <c r="B80" s="304" t="s">
        <v>158</v>
      </c>
      <c r="C80" s="304"/>
      <c r="D80" s="71" t="s">
        <v>23</v>
      </c>
      <c r="E80" s="77"/>
      <c r="F80" s="77"/>
      <c r="G80" s="77"/>
      <c r="H80" s="77"/>
      <c r="I80" s="77"/>
      <c r="J80" s="77"/>
      <c r="K80" s="304" t="s">
        <v>158</v>
      </c>
      <c r="L80" s="304"/>
      <c r="M80" s="71" t="s">
        <v>23</v>
      </c>
      <c r="N80" s="77"/>
      <c r="O80" s="77"/>
      <c r="P80" s="77"/>
      <c r="Q80" s="77"/>
      <c r="R80" s="77"/>
      <c r="S80" s="77"/>
      <c r="T80" s="304" t="s">
        <v>158</v>
      </c>
      <c r="U80" s="304"/>
      <c r="V80" s="71"/>
      <c r="W80" s="77"/>
      <c r="X80" s="77"/>
      <c r="Y80" s="77"/>
      <c r="Z80" s="77"/>
      <c r="AA80" s="77"/>
      <c r="AB80" s="77"/>
      <c r="AC80" s="304" t="s">
        <v>158</v>
      </c>
      <c r="AD80" s="304"/>
      <c r="AE80" s="71"/>
      <c r="AF80" s="77"/>
      <c r="AG80" s="77"/>
      <c r="AH80" s="77"/>
      <c r="AI80" s="77"/>
      <c r="AJ80" s="77"/>
      <c r="AK80" s="304" t="s">
        <v>158</v>
      </c>
      <c r="AL80" s="304"/>
      <c r="AM80" s="71"/>
      <c r="AN80" s="77"/>
      <c r="AO80" s="77"/>
      <c r="AP80" s="77"/>
      <c r="AQ80" s="77"/>
      <c r="AR80" s="77"/>
    </row>
    <row r="81" spans="1:44" ht="14.5" customHeight="1" x14ac:dyDescent="0.35">
      <c r="A81" s="77"/>
      <c r="B81" s="304" t="s">
        <v>159</v>
      </c>
      <c r="C81" s="304"/>
      <c r="D81" s="71" t="s">
        <v>432</v>
      </c>
      <c r="E81" s="77"/>
      <c r="F81" s="77"/>
      <c r="G81" s="77"/>
      <c r="H81" s="77"/>
      <c r="I81" s="77"/>
      <c r="J81" s="77"/>
      <c r="K81" s="304" t="s">
        <v>159</v>
      </c>
      <c r="L81" s="304"/>
      <c r="M81" s="71" t="s">
        <v>432</v>
      </c>
      <c r="N81" s="77"/>
      <c r="O81" s="77"/>
      <c r="P81" s="77"/>
      <c r="Q81" s="77"/>
      <c r="R81" s="77"/>
      <c r="S81" s="77"/>
      <c r="T81" s="304" t="s">
        <v>159</v>
      </c>
      <c r="U81" s="304"/>
      <c r="V81" s="71"/>
      <c r="W81" s="77"/>
      <c r="X81" s="77"/>
      <c r="Y81" s="77"/>
      <c r="Z81" s="77"/>
      <c r="AA81" s="77"/>
      <c r="AB81" s="77"/>
      <c r="AC81" s="304" t="s">
        <v>159</v>
      </c>
      <c r="AD81" s="304"/>
      <c r="AE81" s="71"/>
      <c r="AF81" s="77"/>
      <c r="AG81" s="77"/>
      <c r="AH81" s="77"/>
      <c r="AI81" s="77"/>
      <c r="AJ81" s="77"/>
      <c r="AK81" s="304" t="s">
        <v>159</v>
      </c>
      <c r="AL81" s="304"/>
      <c r="AM81" s="71"/>
      <c r="AN81" s="77"/>
      <c r="AO81" s="77"/>
      <c r="AP81" s="77"/>
      <c r="AQ81" s="77"/>
      <c r="AR81" s="77"/>
    </row>
    <row r="82" spans="1:44" ht="14.5" customHeight="1" x14ac:dyDescent="0.35">
      <c r="A82" s="77"/>
      <c r="B82" s="304" t="s">
        <v>160</v>
      </c>
      <c r="C82" s="304"/>
      <c r="D82" s="71" t="s">
        <v>23</v>
      </c>
      <c r="E82" s="77"/>
      <c r="F82" s="77"/>
      <c r="G82" s="77"/>
      <c r="H82" s="77"/>
      <c r="I82" s="77"/>
      <c r="J82" s="77"/>
      <c r="K82" s="304" t="s">
        <v>160</v>
      </c>
      <c r="L82" s="304"/>
      <c r="M82" s="71" t="s">
        <v>23</v>
      </c>
      <c r="N82" s="77"/>
      <c r="O82" s="77"/>
      <c r="P82" s="77"/>
      <c r="Q82" s="77"/>
      <c r="R82" s="77"/>
      <c r="S82" s="77"/>
      <c r="T82" s="304" t="s">
        <v>160</v>
      </c>
      <c r="U82" s="304"/>
      <c r="V82" s="71"/>
      <c r="W82" s="77"/>
      <c r="X82" s="77"/>
      <c r="Y82" s="77"/>
      <c r="Z82" s="77"/>
      <c r="AA82" s="77"/>
      <c r="AB82" s="77"/>
      <c r="AC82" s="304" t="s">
        <v>160</v>
      </c>
      <c r="AD82" s="304"/>
      <c r="AE82" s="71"/>
      <c r="AF82" s="77"/>
      <c r="AG82" s="77"/>
      <c r="AH82" s="77"/>
      <c r="AI82" s="77"/>
      <c r="AJ82" s="77"/>
      <c r="AK82" s="304" t="s">
        <v>160</v>
      </c>
      <c r="AL82" s="304"/>
      <c r="AM82" s="71"/>
      <c r="AN82" s="77"/>
      <c r="AO82" s="77"/>
      <c r="AP82" s="77"/>
      <c r="AQ82" s="77"/>
      <c r="AR82" s="77"/>
    </row>
    <row r="83" spans="1:44" ht="14.5" customHeight="1" x14ac:dyDescent="0.35">
      <c r="A83" s="77"/>
      <c r="B83" s="304" t="s">
        <v>161</v>
      </c>
      <c r="C83" s="304"/>
      <c r="D83" s="71" t="s">
        <v>23</v>
      </c>
      <c r="E83" s="77"/>
      <c r="F83" s="77"/>
      <c r="G83" s="77"/>
      <c r="H83" s="77"/>
      <c r="I83" s="77"/>
      <c r="J83" s="77"/>
      <c r="K83" s="304" t="s">
        <v>161</v>
      </c>
      <c r="L83" s="304"/>
      <c r="M83" s="71" t="s">
        <v>23</v>
      </c>
      <c r="N83" s="77"/>
      <c r="O83" s="77"/>
      <c r="P83" s="77"/>
      <c r="Q83" s="77"/>
      <c r="R83" s="77"/>
      <c r="S83" s="77"/>
      <c r="T83" s="304" t="s">
        <v>161</v>
      </c>
      <c r="U83" s="304"/>
      <c r="V83" s="71"/>
      <c r="W83" s="77"/>
      <c r="X83" s="77"/>
      <c r="Y83" s="77"/>
      <c r="Z83" s="77"/>
      <c r="AA83" s="77"/>
      <c r="AB83" s="77"/>
      <c r="AC83" s="304" t="s">
        <v>161</v>
      </c>
      <c r="AD83" s="304"/>
      <c r="AE83" s="71"/>
      <c r="AF83" s="77"/>
      <c r="AG83" s="77"/>
      <c r="AH83" s="77"/>
      <c r="AI83" s="77"/>
      <c r="AJ83" s="77"/>
      <c r="AK83" s="304" t="s">
        <v>161</v>
      </c>
      <c r="AL83" s="304"/>
      <c r="AM83" s="71"/>
      <c r="AN83" s="77"/>
      <c r="AO83" s="77"/>
      <c r="AP83" s="77"/>
      <c r="AQ83" s="77"/>
      <c r="AR83" s="77"/>
    </row>
    <row r="84" spans="1:44" x14ac:dyDescent="0.35">
      <c r="A84" s="77"/>
      <c r="B84" s="304" t="s">
        <v>162</v>
      </c>
      <c r="C84" s="304"/>
      <c r="D84" s="71" t="s">
        <v>23</v>
      </c>
      <c r="E84" s="77"/>
      <c r="F84" s="77"/>
      <c r="G84" s="77"/>
      <c r="H84" s="77"/>
      <c r="I84" s="77"/>
      <c r="J84" s="77"/>
      <c r="K84" s="304" t="s">
        <v>162</v>
      </c>
      <c r="L84" s="304"/>
      <c r="M84" s="71" t="s">
        <v>23</v>
      </c>
      <c r="N84" s="77"/>
      <c r="O84" s="77"/>
      <c r="P84" s="77"/>
      <c r="Q84" s="77"/>
      <c r="R84" s="77"/>
      <c r="S84" s="77"/>
      <c r="T84" s="304" t="s">
        <v>162</v>
      </c>
      <c r="U84" s="304"/>
      <c r="V84" s="71"/>
      <c r="W84" s="77"/>
      <c r="X84" s="77"/>
      <c r="Y84" s="77"/>
      <c r="Z84" s="77"/>
      <c r="AA84" s="77"/>
      <c r="AB84" s="77"/>
      <c r="AC84" s="304" t="s">
        <v>162</v>
      </c>
      <c r="AD84" s="304"/>
      <c r="AE84" s="71"/>
      <c r="AF84" s="77"/>
      <c r="AG84" s="77"/>
      <c r="AH84" s="77"/>
      <c r="AI84" s="77"/>
      <c r="AJ84" s="77"/>
      <c r="AK84" s="304" t="s">
        <v>162</v>
      </c>
      <c r="AL84" s="304"/>
      <c r="AM84" s="71"/>
      <c r="AN84" s="77"/>
      <c r="AO84" s="77"/>
      <c r="AP84" s="77"/>
      <c r="AQ84" s="77"/>
      <c r="AR84" s="77"/>
    </row>
    <row r="85" spans="1:44" ht="28.5" customHeight="1" x14ac:dyDescent="0.35">
      <c r="A85" s="77"/>
      <c r="B85" s="304" t="s">
        <v>163</v>
      </c>
      <c r="C85" s="304"/>
      <c r="D85" s="71" t="s">
        <v>23</v>
      </c>
      <c r="E85" s="77"/>
      <c r="F85" s="77"/>
      <c r="G85" s="77"/>
      <c r="H85" s="77"/>
      <c r="I85" s="77"/>
      <c r="J85" s="77"/>
      <c r="K85" s="304" t="s">
        <v>163</v>
      </c>
      <c r="L85" s="304"/>
      <c r="M85" s="71" t="s">
        <v>23</v>
      </c>
      <c r="N85" s="77"/>
      <c r="O85" s="77"/>
      <c r="P85" s="77"/>
      <c r="Q85" s="77"/>
      <c r="R85" s="77"/>
      <c r="S85" s="77"/>
      <c r="T85" s="304" t="s">
        <v>163</v>
      </c>
      <c r="U85" s="304"/>
      <c r="V85" s="71"/>
      <c r="W85" s="77"/>
      <c r="X85" s="77"/>
      <c r="Y85" s="77"/>
      <c r="Z85" s="77"/>
      <c r="AA85" s="77"/>
      <c r="AB85" s="77"/>
      <c r="AC85" s="304" t="s">
        <v>163</v>
      </c>
      <c r="AD85" s="304"/>
      <c r="AE85" s="71"/>
      <c r="AF85" s="77"/>
      <c r="AG85" s="77"/>
      <c r="AH85" s="77"/>
      <c r="AI85" s="77"/>
      <c r="AJ85" s="77"/>
      <c r="AK85" s="304" t="s">
        <v>163</v>
      </c>
      <c r="AL85" s="304"/>
      <c r="AM85" s="71"/>
      <c r="AN85" s="77"/>
      <c r="AO85" s="77"/>
      <c r="AP85" s="77"/>
      <c r="AQ85" s="77"/>
      <c r="AR85" s="77"/>
    </row>
    <row r="86" spans="1:44" ht="28.5" customHeight="1" x14ac:dyDescent="0.35">
      <c r="A86" s="77"/>
      <c r="B86" s="304" t="s">
        <v>166</v>
      </c>
      <c r="C86" s="304"/>
      <c r="D86" s="71" t="s">
        <v>23</v>
      </c>
      <c r="E86" s="77"/>
      <c r="F86" s="77"/>
      <c r="G86" s="77"/>
      <c r="H86" s="77"/>
      <c r="I86" s="77"/>
      <c r="J86" s="77"/>
      <c r="K86" s="304" t="s">
        <v>166</v>
      </c>
      <c r="L86" s="304"/>
      <c r="M86" s="71" t="s">
        <v>23</v>
      </c>
      <c r="N86" s="77"/>
      <c r="O86" s="77"/>
      <c r="P86" s="77"/>
      <c r="Q86" s="77"/>
      <c r="R86" s="77"/>
      <c r="S86" s="77"/>
      <c r="T86" s="304" t="s">
        <v>166</v>
      </c>
      <c r="U86" s="304"/>
      <c r="V86" s="71"/>
      <c r="W86" s="77"/>
      <c r="X86" s="77"/>
      <c r="Y86" s="77"/>
      <c r="Z86" s="77"/>
      <c r="AA86" s="77"/>
      <c r="AB86" s="77"/>
      <c r="AC86" s="304" t="s">
        <v>166</v>
      </c>
      <c r="AD86" s="304"/>
      <c r="AE86" s="71"/>
      <c r="AF86" s="77"/>
      <c r="AG86" s="77"/>
      <c r="AH86" s="77"/>
      <c r="AI86" s="77"/>
      <c r="AJ86" s="77"/>
      <c r="AK86" s="304" t="s">
        <v>166</v>
      </c>
      <c r="AL86" s="304"/>
      <c r="AM86" s="71"/>
      <c r="AN86" s="77"/>
      <c r="AO86" s="77"/>
      <c r="AP86" s="77"/>
      <c r="AQ86" s="77"/>
      <c r="AR86" s="77"/>
    </row>
    <row r="87" spans="1:44" x14ac:dyDescent="0.35">
      <c r="A87" s="77"/>
      <c r="B87" s="304" t="s">
        <v>164</v>
      </c>
      <c r="C87" s="304"/>
      <c r="D87" s="71" t="s">
        <v>23</v>
      </c>
      <c r="E87" s="77"/>
      <c r="F87" s="77"/>
      <c r="G87" s="77"/>
      <c r="H87" s="77"/>
      <c r="I87" s="77"/>
      <c r="J87" s="77"/>
      <c r="K87" s="304" t="s">
        <v>164</v>
      </c>
      <c r="L87" s="304"/>
      <c r="M87" s="71" t="s">
        <v>23</v>
      </c>
      <c r="N87" s="77"/>
      <c r="O87" s="77"/>
      <c r="P87" s="77"/>
      <c r="Q87" s="77"/>
      <c r="R87" s="77"/>
      <c r="S87" s="77"/>
      <c r="T87" s="304" t="s">
        <v>164</v>
      </c>
      <c r="U87" s="304"/>
      <c r="V87" s="71"/>
      <c r="W87" s="77"/>
      <c r="X87" s="77"/>
      <c r="Y87" s="77"/>
      <c r="Z87" s="77"/>
      <c r="AA87" s="77"/>
      <c r="AB87" s="77"/>
      <c r="AC87" s="304" t="s">
        <v>164</v>
      </c>
      <c r="AD87" s="304"/>
      <c r="AE87" s="71"/>
      <c r="AF87" s="77"/>
      <c r="AG87" s="77"/>
      <c r="AH87" s="77"/>
      <c r="AI87" s="77"/>
      <c r="AJ87" s="77"/>
      <c r="AK87" s="304" t="s">
        <v>164</v>
      </c>
      <c r="AL87" s="304"/>
      <c r="AM87" s="71"/>
      <c r="AN87" s="77"/>
      <c r="AO87" s="77"/>
      <c r="AP87" s="77"/>
      <c r="AQ87" s="77"/>
      <c r="AR87" s="77"/>
    </row>
    <row r="88" spans="1:44" ht="28.5" customHeight="1" x14ac:dyDescent="0.35">
      <c r="A88" s="77"/>
      <c r="B88" s="304" t="s">
        <v>165</v>
      </c>
      <c r="C88" s="304"/>
      <c r="D88" s="71" t="s">
        <v>23</v>
      </c>
      <c r="E88" s="77"/>
      <c r="F88" s="77"/>
      <c r="G88" s="77"/>
      <c r="H88" s="77"/>
      <c r="I88" s="77"/>
      <c r="J88" s="77"/>
      <c r="K88" s="304" t="s">
        <v>165</v>
      </c>
      <c r="L88" s="304"/>
      <c r="M88" s="71" t="s">
        <v>23</v>
      </c>
      <c r="N88" s="77"/>
      <c r="O88" s="77"/>
      <c r="P88" s="77"/>
      <c r="Q88" s="77"/>
      <c r="R88" s="77"/>
      <c r="S88" s="77"/>
      <c r="T88" s="304" t="s">
        <v>165</v>
      </c>
      <c r="U88" s="304"/>
      <c r="V88" s="71"/>
      <c r="W88" s="77"/>
      <c r="X88" s="77"/>
      <c r="Y88" s="77"/>
      <c r="Z88" s="77"/>
      <c r="AA88" s="77"/>
      <c r="AB88" s="77"/>
      <c r="AC88" s="304" t="s">
        <v>165</v>
      </c>
      <c r="AD88" s="304"/>
      <c r="AE88" s="71"/>
      <c r="AF88" s="77"/>
      <c r="AG88" s="77"/>
      <c r="AH88" s="77"/>
      <c r="AI88" s="77"/>
      <c r="AJ88" s="77"/>
      <c r="AK88" s="304" t="s">
        <v>165</v>
      </c>
      <c r="AL88" s="304"/>
      <c r="AM88" s="71"/>
      <c r="AN88" s="77"/>
      <c r="AO88" s="77"/>
      <c r="AP88" s="77"/>
      <c r="AQ88" s="77"/>
      <c r="AR88" s="77"/>
    </row>
    <row r="89" spans="1:44" x14ac:dyDescent="0.35">
      <c r="A89" s="77"/>
      <c r="B89" s="310"/>
      <c r="C89" s="310"/>
      <c r="D89" s="77"/>
      <c r="E89" s="77"/>
      <c r="F89" s="77"/>
      <c r="G89" s="77"/>
      <c r="H89" s="77"/>
      <c r="I89" s="77"/>
      <c r="J89" s="77"/>
      <c r="K89" s="310"/>
      <c r="L89" s="310"/>
      <c r="M89" s="77"/>
      <c r="N89" s="77"/>
      <c r="O89" s="77"/>
      <c r="P89" s="77"/>
      <c r="Q89" s="77"/>
      <c r="R89" s="77"/>
      <c r="S89" s="77"/>
      <c r="T89" s="310"/>
      <c r="U89" s="310"/>
      <c r="V89" s="77"/>
      <c r="W89" s="77"/>
      <c r="X89" s="77"/>
      <c r="Y89" s="77"/>
      <c r="Z89" s="77"/>
      <c r="AA89" s="77"/>
      <c r="AB89" s="77"/>
      <c r="AC89" s="310"/>
      <c r="AD89" s="310"/>
      <c r="AE89" s="77"/>
      <c r="AF89" s="77"/>
      <c r="AG89" s="77"/>
      <c r="AH89" s="77"/>
      <c r="AI89" s="77"/>
      <c r="AJ89" s="77"/>
      <c r="AK89" s="310"/>
      <c r="AL89" s="310"/>
      <c r="AM89" s="77"/>
      <c r="AN89" s="77"/>
      <c r="AO89" s="77"/>
      <c r="AP89" s="77"/>
      <c r="AQ89" s="77"/>
      <c r="AR89" s="77"/>
    </row>
    <row r="90" spans="1:44" x14ac:dyDescent="0.35">
      <c r="A90" s="77"/>
      <c r="B90" s="164"/>
      <c r="C90" s="164"/>
      <c r="D90" s="77"/>
      <c r="E90" s="77"/>
      <c r="F90" s="77"/>
      <c r="G90" s="77"/>
      <c r="H90" s="77"/>
      <c r="I90" s="77"/>
      <c r="J90" s="77"/>
      <c r="K90" s="164"/>
      <c r="L90" s="164"/>
      <c r="M90" s="77"/>
      <c r="N90" s="77"/>
      <c r="O90" s="77"/>
      <c r="P90" s="77"/>
      <c r="Q90" s="77"/>
      <c r="R90" s="77"/>
      <c r="S90" s="77"/>
      <c r="T90" s="164"/>
      <c r="U90" s="164"/>
      <c r="V90" s="77"/>
      <c r="W90" s="77"/>
      <c r="X90" s="77"/>
      <c r="Y90" s="77"/>
      <c r="Z90" s="77"/>
      <c r="AA90" s="77"/>
      <c r="AB90" s="77"/>
      <c r="AC90" s="164"/>
      <c r="AD90" s="164"/>
      <c r="AE90" s="77"/>
      <c r="AF90" s="77"/>
      <c r="AG90" s="77"/>
      <c r="AH90" s="77"/>
      <c r="AI90" s="77"/>
      <c r="AJ90" s="77"/>
      <c r="AK90" s="164"/>
      <c r="AL90" s="164"/>
      <c r="AM90" s="77"/>
      <c r="AN90" s="77"/>
      <c r="AO90" s="77"/>
      <c r="AP90" s="77"/>
      <c r="AQ90" s="77"/>
      <c r="AR90" s="77"/>
    </row>
    <row r="91" spans="1:44" ht="18" customHeight="1" x14ac:dyDescent="0.45">
      <c r="A91" s="77"/>
      <c r="B91" s="291" t="s">
        <v>167</v>
      </c>
      <c r="C91" s="292"/>
      <c r="D91" s="292"/>
      <c r="E91" s="292"/>
      <c r="F91" s="292"/>
      <c r="G91" s="292"/>
      <c r="H91" s="293"/>
      <c r="I91" s="77"/>
      <c r="J91" s="77"/>
      <c r="K91" s="291" t="s">
        <v>167</v>
      </c>
      <c r="L91" s="292"/>
      <c r="M91" s="292"/>
      <c r="N91" s="292"/>
      <c r="O91" s="292"/>
      <c r="P91" s="292"/>
      <c r="Q91" s="293"/>
      <c r="R91" s="77"/>
      <c r="S91" s="77"/>
      <c r="T91" s="291" t="s">
        <v>167</v>
      </c>
      <c r="U91" s="292"/>
      <c r="V91" s="292"/>
      <c r="W91" s="292"/>
      <c r="X91" s="292"/>
      <c r="Y91" s="292"/>
      <c r="Z91" s="293"/>
      <c r="AA91" s="77"/>
      <c r="AB91" s="77"/>
      <c r="AC91" s="291" t="s">
        <v>167</v>
      </c>
      <c r="AD91" s="292"/>
      <c r="AE91" s="292"/>
      <c r="AF91" s="292"/>
      <c r="AG91" s="292"/>
      <c r="AH91" s="292"/>
      <c r="AI91" s="293"/>
      <c r="AJ91" s="77"/>
      <c r="AK91" s="291" t="s">
        <v>167</v>
      </c>
      <c r="AL91" s="292"/>
      <c r="AM91" s="292"/>
      <c r="AN91" s="292"/>
      <c r="AO91" s="292"/>
      <c r="AP91" s="292"/>
      <c r="AQ91" s="293"/>
      <c r="AR91" s="77"/>
    </row>
    <row r="92" spans="1:44" ht="18" customHeight="1" x14ac:dyDescent="0.45">
      <c r="A92" s="77"/>
      <c r="B92" s="172" t="s">
        <v>391</v>
      </c>
      <c r="C92" s="219" t="str">
        <f>IF(C4="","",C4)</f>
        <v/>
      </c>
      <c r="D92" s="122"/>
      <c r="E92" s="89"/>
      <c r="F92" s="89"/>
      <c r="G92" s="167" t="s">
        <v>234</v>
      </c>
      <c r="H92" s="89"/>
      <c r="I92" s="77"/>
      <c r="J92" s="77"/>
      <c r="K92" s="172" t="s">
        <v>391</v>
      </c>
      <c r="L92" s="219" t="str">
        <f>IF(L4="","",L4)</f>
        <v/>
      </c>
      <c r="M92" s="122"/>
      <c r="N92" s="89"/>
      <c r="O92" s="89"/>
      <c r="P92" s="167" t="s">
        <v>234</v>
      </c>
      <c r="Q92" s="89"/>
      <c r="R92" s="77"/>
      <c r="S92" s="77"/>
      <c r="T92" s="172" t="s">
        <v>391</v>
      </c>
      <c r="U92" s="219" t="str">
        <f>IF(U4="","",U4)</f>
        <v/>
      </c>
      <c r="V92" s="122"/>
      <c r="W92" s="89"/>
      <c r="X92" s="89"/>
      <c r="Y92" s="214" t="s">
        <v>234</v>
      </c>
      <c r="Z92" s="89"/>
      <c r="AA92" s="77"/>
      <c r="AB92" s="77"/>
      <c r="AC92" s="172" t="s">
        <v>391</v>
      </c>
      <c r="AD92" s="219" t="str">
        <f>IF(AD4="","",AD4)</f>
        <v/>
      </c>
      <c r="AE92" s="122"/>
      <c r="AF92" s="89"/>
      <c r="AG92" s="89"/>
      <c r="AH92" s="214" t="s">
        <v>234</v>
      </c>
      <c r="AI92" s="89"/>
      <c r="AJ92" s="77"/>
      <c r="AK92" s="172" t="s">
        <v>391</v>
      </c>
      <c r="AL92" s="219" t="str">
        <f>IF(AL4="","",AL4)</f>
        <v/>
      </c>
      <c r="AM92" s="122"/>
      <c r="AN92" s="89"/>
      <c r="AO92" s="89"/>
      <c r="AP92" s="214" t="s">
        <v>234</v>
      </c>
      <c r="AQ92" s="89"/>
      <c r="AR92" s="77"/>
    </row>
    <row r="93" spans="1:44" ht="14.5" customHeight="1" x14ac:dyDescent="0.35">
      <c r="A93" s="77"/>
      <c r="B93" s="304" t="s">
        <v>168</v>
      </c>
      <c r="C93" s="304"/>
      <c r="D93" s="168">
        <v>1000</v>
      </c>
      <c r="E93" s="77" t="s">
        <v>169</v>
      </c>
      <c r="F93" s="77"/>
      <c r="G93" s="311">
        <f>D96-(D93+D94+D95+D97+D98)</f>
        <v>47000</v>
      </c>
      <c r="H93" s="309" t="s">
        <v>399</v>
      </c>
      <c r="I93" s="77"/>
      <c r="J93" s="77"/>
      <c r="K93" s="304" t="s">
        <v>168</v>
      </c>
      <c r="L93" s="304"/>
      <c r="M93" s="168">
        <v>2000</v>
      </c>
      <c r="N93" s="77" t="s">
        <v>169</v>
      </c>
      <c r="O93" s="77"/>
      <c r="P93" s="311">
        <f>M96-(M93+M94+M95+M97+M98)</f>
        <v>33470</v>
      </c>
      <c r="Q93" s="309" t="s">
        <v>399</v>
      </c>
      <c r="R93" s="77"/>
      <c r="S93" s="77"/>
      <c r="T93" s="304" t="s">
        <v>168</v>
      </c>
      <c r="U93" s="304"/>
      <c r="V93" s="168"/>
      <c r="W93" s="77" t="s">
        <v>169</v>
      </c>
      <c r="X93" s="77"/>
      <c r="Y93" s="311">
        <f>V96-(V93+V94+V95+V97+V98)</f>
        <v>0</v>
      </c>
      <c r="Z93" s="309" t="s">
        <v>399</v>
      </c>
      <c r="AA93" s="77"/>
      <c r="AB93" s="77"/>
      <c r="AC93" s="304" t="s">
        <v>168</v>
      </c>
      <c r="AD93" s="304"/>
      <c r="AE93" s="168"/>
      <c r="AF93" s="77" t="s">
        <v>169</v>
      </c>
      <c r="AG93" s="77"/>
      <c r="AH93" s="311">
        <f>AE96-(AE93+AE94+AE95+AE97+AE98)</f>
        <v>0</v>
      </c>
      <c r="AI93" s="309" t="s">
        <v>399</v>
      </c>
      <c r="AJ93" s="77"/>
      <c r="AK93" s="304" t="s">
        <v>168</v>
      </c>
      <c r="AL93" s="304"/>
      <c r="AM93" s="168"/>
      <c r="AN93" s="77" t="s">
        <v>169</v>
      </c>
      <c r="AO93" s="77"/>
      <c r="AP93" s="311">
        <f>AM96-(AM93+AM94+AM95+AM97+AM98)</f>
        <v>0</v>
      </c>
      <c r="AQ93" s="309" t="s">
        <v>399</v>
      </c>
      <c r="AR93" s="77"/>
    </row>
    <row r="94" spans="1:44" ht="14.5" customHeight="1" x14ac:dyDescent="0.35">
      <c r="A94" s="77"/>
      <c r="B94" s="304" t="s">
        <v>170</v>
      </c>
      <c r="C94" s="304"/>
      <c r="D94" s="168">
        <v>200</v>
      </c>
      <c r="E94" s="77" t="s">
        <v>169</v>
      </c>
      <c r="F94" s="77"/>
      <c r="G94" s="311"/>
      <c r="H94" s="309"/>
      <c r="I94" s="77"/>
      <c r="J94" s="77"/>
      <c r="K94" s="304" t="s">
        <v>170</v>
      </c>
      <c r="L94" s="304"/>
      <c r="M94" s="168">
        <v>340</v>
      </c>
      <c r="N94" s="77" t="s">
        <v>169</v>
      </c>
      <c r="O94" s="77"/>
      <c r="P94" s="311"/>
      <c r="Q94" s="309"/>
      <c r="R94" s="77"/>
      <c r="S94" s="77"/>
      <c r="T94" s="304" t="s">
        <v>170</v>
      </c>
      <c r="U94" s="304"/>
      <c r="V94" s="168"/>
      <c r="W94" s="77" t="s">
        <v>169</v>
      </c>
      <c r="X94" s="77"/>
      <c r="Y94" s="311"/>
      <c r="Z94" s="309"/>
      <c r="AA94" s="77"/>
      <c r="AB94" s="77"/>
      <c r="AC94" s="304" t="s">
        <v>170</v>
      </c>
      <c r="AD94" s="304"/>
      <c r="AE94" s="168"/>
      <c r="AF94" s="77" t="s">
        <v>169</v>
      </c>
      <c r="AG94" s="77"/>
      <c r="AH94" s="311"/>
      <c r="AI94" s="309"/>
      <c r="AJ94" s="77"/>
      <c r="AK94" s="304" t="s">
        <v>170</v>
      </c>
      <c r="AL94" s="304"/>
      <c r="AM94" s="168"/>
      <c r="AN94" s="77" t="s">
        <v>169</v>
      </c>
      <c r="AO94" s="77"/>
      <c r="AP94" s="311"/>
      <c r="AQ94" s="309"/>
      <c r="AR94" s="77"/>
    </row>
    <row r="95" spans="1:44" x14ac:dyDescent="0.35">
      <c r="A95" s="77"/>
      <c r="B95" s="302" t="s">
        <v>171</v>
      </c>
      <c r="C95" s="302"/>
      <c r="D95" s="168">
        <v>300</v>
      </c>
      <c r="E95" s="77" t="s">
        <v>169</v>
      </c>
      <c r="F95" s="77"/>
      <c r="G95" s="77"/>
      <c r="H95" s="77"/>
      <c r="I95" s="77"/>
      <c r="J95" s="77"/>
      <c r="K95" s="302" t="s">
        <v>171</v>
      </c>
      <c r="L95" s="302"/>
      <c r="M95" s="168">
        <v>190</v>
      </c>
      <c r="N95" s="77" t="s">
        <v>169</v>
      </c>
      <c r="O95" s="77"/>
      <c r="P95" s="77"/>
      <c r="Q95" s="77"/>
      <c r="R95" s="77"/>
      <c r="S95" s="77"/>
      <c r="T95" s="302" t="s">
        <v>171</v>
      </c>
      <c r="U95" s="302"/>
      <c r="V95" s="168"/>
      <c r="W95" s="77" t="s">
        <v>169</v>
      </c>
      <c r="X95" s="77"/>
      <c r="Y95" s="77"/>
      <c r="Z95" s="77"/>
      <c r="AA95" s="77"/>
      <c r="AB95" s="77"/>
      <c r="AC95" s="302" t="s">
        <v>171</v>
      </c>
      <c r="AD95" s="302"/>
      <c r="AE95" s="168"/>
      <c r="AF95" s="77" t="s">
        <v>169</v>
      </c>
      <c r="AG95" s="77"/>
      <c r="AH95" s="77"/>
      <c r="AI95" s="77"/>
      <c r="AJ95" s="77"/>
      <c r="AK95" s="302" t="s">
        <v>171</v>
      </c>
      <c r="AL95" s="302"/>
      <c r="AM95" s="168"/>
      <c r="AN95" s="77" t="s">
        <v>169</v>
      </c>
      <c r="AO95" s="77"/>
      <c r="AP95" s="77"/>
      <c r="AQ95" s="77"/>
      <c r="AR95" s="77"/>
    </row>
    <row r="96" spans="1:44" x14ac:dyDescent="0.35">
      <c r="A96" s="77"/>
      <c r="B96" s="303" t="s">
        <v>172</v>
      </c>
      <c r="C96" s="303"/>
      <c r="D96" s="168">
        <v>100000</v>
      </c>
      <c r="E96" s="77" t="s">
        <v>169</v>
      </c>
      <c r="F96" s="77"/>
      <c r="G96" s="77"/>
      <c r="H96" s="77"/>
      <c r="I96" s="77"/>
      <c r="J96" s="77"/>
      <c r="K96" s="303" t="s">
        <v>172</v>
      </c>
      <c r="L96" s="303"/>
      <c r="M96" s="168">
        <v>40000</v>
      </c>
      <c r="N96" s="77" t="s">
        <v>169</v>
      </c>
      <c r="O96" s="77"/>
      <c r="P96" s="77"/>
      <c r="Q96" s="77"/>
      <c r="R96" s="77"/>
      <c r="S96" s="77"/>
      <c r="T96" s="303" t="s">
        <v>172</v>
      </c>
      <c r="U96" s="303"/>
      <c r="V96" s="168"/>
      <c r="W96" s="77" t="s">
        <v>169</v>
      </c>
      <c r="X96" s="77"/>
      <c r="Y96" s="77"/>
      <c r="Z96" s="77"/>
      <c r="AA96" s="77"/>
      <c r="AB96" s="77"/>
      <c r="AC96" s="303" t="s">
        <v>172</v>
      </c>
      <c r="AD96" s="303"/>
      <c r="AE96" s="168"/>
      <c r="AF96" s="77" t="s">
        <v>169</v>
      </c>
      <c r="AG96" s="77"/>
      <c r="AH96" s="77"/>
      <c r="AI96" s="77"/>
      <c r="AJ96" s="77"/>
      <c r="AK96" s="303" t="s">
        <v>172</v>
      </c>
      <c r="AL96" s="303"/>
      <c r="AM96" s="168"/>
      <c r="AN96" s="77" t="s">
        <v>169</v>
      </c>
      <c r="AO96" s="77"/>
      <c r="AP96" s="77"/>
      <c r="AQ96" s="77"/>
      <c r="AR96" s="77"/>
    </row>
    <row r="97" spans="1:44" x14ac:dyDescent="0.35">
      <c r="A97" s="77"/>
      <c r="B97" s="303" t="s">
        <v>173</v>
      </c>
      <c r="C97" s="303"/>
      <c r="D97" s="168">
        <v>50000</v>
      </c>
      <c r="E97" s="77" t="s">
        <v>169</v>
      </c>
      <c r="F97" s="77"/>
      <c r="G97" s="77"/>
      <c r="H97" s="77"/>
      <c r="I97" s="77"/>
      <c r="J97" s="77"/>
      <c r="K97" s="303" t="s">
        <v>173</v>
      </c>
      <c r="L97" s="303"/>
      <c r="M97" s="168">
        <v>1000</v>
      </c>
      <c r="N97" s="77" t="s">
        <v>169</v>
      </c>
      <c r="O97" s="77"/>
      <c r="P97" s="77"/>
      <c r="Q97" s="77"/>
      <c r="R97" s="77"/>
      <c r="S97" s="77"/>
      <c r="T97" s="303" t="s">
        <v>173</v>
      </c>
      <c r="U97" s="303"/>
      <c r="V97" s="168"/>
      <c r="W97" s="77" t="s">
        <v>169</v>
      </c>
      <c r="X97" s="77"/>
      <c r="Y97" s="77"/>
      <c r="Z97" s="77"/>
      <c r="AA97" s="77"/>
      <c r="AB97" s="77"/>
      <c r="AC97" s="303" t="s">
        <v>173</v>
      </c>
      <c r="AD97" s="303"/>
      <c r="AE97" s="168"/>
      <c r="AF97" s="77" t="s">
        <v>169</v>
      </c>
      <c r="AG97" s="77"/>
      <c r="AH97" s="77"/>
      <c r="AI97" s="77"/>
      <c r="AJ97" s="77"/>
      <c r="AK97" s="303" t="s">
        <v>173</v>
      </c>
      <c r="AL97" s="303"/>
      <c r="AM97" s="168"/>
      <c r="AN97" s="77" t="s">
        <v>169</v>
      </c>
      <c r="AO97" s="77"/>
      <c r="AP97" s="77"/>
      <c r="AQ97" s="77"/>
      <c r="AR97" s="77"/>
    </row>
    <row r="98" spans="1:44" ht="18.5" x14ac:dyDescent="0.35">
      <c r="A98" s="77"/>
      <c r="B98" s="303" t="s">
        <v>174</v>
      </c>
      <c r="C98" s="303"/>
      <c r="D98" s="168">
        <v>1500</v>
      </c>
      <c r="E98" s="77" t="s">
        <v>169</v>
      </c>
      <c r="F98" s="77"/>
      <c r="G98" s="167" t="s">
        <v>127</v>
      </c>
      <c r="H98" s="77"/>
      <c r="I98" s="77"/>
      <c r="J98" s="77"/>
      <c r="K98" s="303" t="s">
        <v>174</v>
      </c>
      <c r="L98" s="303"/>
      <c r="M98" s="168">
        <v>3000</v>
      </c>
      <c r="N98" s="77" t="s">
        <v>169</v>
      </c>
      <c r="O98" s="77"/>
      <c r="P98" s="167" t="s">
        <v>127</v>
      </c>
      <c r="Q98" s="77"/>
      <c r="R98" s="77"/>
      <c r="S98" s="77"/>
      <c r="T98" s="303" t="s">
        <v>174</v>
      </c>
      <c r="U98" s="303"/>
      <c r="V98" s="168"/>
      <c r="W98" s="77" t="s">
        <v>169</v>
      </c>
      <c r="X98" s="77"/>
      <c r="Y98" s="214" t="s">
        <v>127</v>
      </c>
      <c r="Z98" s="77"/>
      <c r="AA98" s="77"/>
      <c r="AB98" s="77"/>
      <c r="AC98" s="303" t="s">
        <v>174</v>
      </c>
      <c r="AD98" s="303"/>
      <c r="AE98" s="168"/>
      <c r="AF98" s="77" t="s">
        <v>169</v>
      </c>
      <c r="AG98" s="77"/>
      <c r="AH98" s="214" t="s">
        <v>127</v>
      </c>
      <c r="AI98" s="77"/>
      <c r="AJ98" s="77"/>
      <c r="AK98" s="303" t="s">
        <v>174</v>
      </c>
      <c r="AL98" s="303"/>
      <c r="AM98" s="168"/>
      <c r="AN98" s="77" t="s">
        <v>169</v>
      </c>
      <c r="AO98" s="77"/>
      <c r="AP98" s="214" t="s">
        <v>127</v>
      </c>
      <c r="AQ98" s="77"/>
      <c r="AR98" s="77"/>
    </row>
    <row r="99" spans="1:44" x14ac:dyDescent="0.35">
      <c r="A99" s="77"/>
      <c r="B99" s="305" t="s">
        <v>401</v>
      </c>
      <c r="C99" s="306"/>
      <c r="D99" s="143" t="str">
        <f>IF(OR(M93="",M94="",M95="",M96=""),"",IF(AND(ROUND((M93+M94+M95)/M96,2)&gt;0.2,ROUND((M93+M94+M95)/M96,2)&lt;0.7),ROUND((M93+M94+M95)/M96,2),IF(ROUND((M93+M94+M95)/M96,2)&lt;0.2,'VLOOKUP etc.'!T56,IF(ROUND((M93+M94+M95)/M96,2)&gt;0.7,'VLOOKUP etc.'!T4))))</f>
        <v>&lt;0.20</v>
      </c>
      <c r="E99" s="171"/>
      <c r="F99" s="92"/>
      <c r="G99" s="143">
        <f>IF(D99="","",VLOOKUP(D99,'VLOOKUP etc.'!$T$4:$U$56,2,FALSE))</f>
        <v>5</v>
      </c>
      <c r="H99" s="77" t="s">
        <v>129</v>
      </c>
      <c r="I99" s="92"/>
      <c r="J99" s="77"/>
      <c r="K99" s="305" t="s">
        <v>401</v>
      </c>
      <c r="L99" s="306"/>
      <c r="M99" s="143" t="str">
        <f>IF(OR(M93="",M94="",M95="",M96=""),"",IF(AND(ROUND((M93+M94+M95)/M96,2)&gt;0.2,ROUND((M93+M94+M95)/M96,2)&lt;0.7),ROUND((M93+M94+M95)/M96,2),IF(ROUND((M93+M94+M95)/M96,2)&lt;0.2,'VLOOKUP etc.'!$T$56,IF(ROUND((M93+M94+M95)/M96,2)&gt;0.7,'VLOOKUP etc.'!$T$4))))</f>
        <v>&lt;0.20</v>
      </c>
      <c r="N99" s="171"/>
      <c r="O99" s="92"/>
      <c r="P99" s="143">
        <f>IF(M99="","",VLOOKUP(M99,'VLOOKUP etc.'!$T$4:$U$56,2,FALSE))</f>
        <v>5</v>
      </c>
      <c r="Q99" s="77" t="s">
        <v>129</v>
      </c>
      <c r="R99" s="77"/>
      <c r="S99" s="77"/>
      <c r="T99" s="305" t="s">
        <v>401</v>
      </c>
      <c r="U99" s="306"/>
      <c r="V99" s="143" t="str">
        <f>IF(OR(V93="",V94="",V95="",V96=""),"",IF(AND(ROUND((V93+V94+V95)/V96,2)&gt;0.2,ROUND((V93+V94+V95)/V96,2)&lt;0.7),ROUND((V93+V94+V95)/V96,2),IF(ROUND((V93+V94+V95)/V96,2)&lt;0.2,'VLOOKUP etc.'!$T$56,IF(ROUND((V93+V94+V95)/V96,2)&gt;0.7,'VLOOKUP etc.'!$T$4))))</f>
        <v/>
      </c>
      <c r="W99" s="171"/>
      <c r="X99" s="92"/>
      <c r="Y99" s="143" t="str">
        <f>IF(V99="","",VLOOKUP(V99,'VLOOKUP etc.'!$T$4:$U$56,2,FALSE))</f>
        <v/>
      </c>
      <c r="Z99" s="77" t="s">
        <v>129</v>
      </c>
      <c r="AA99" s="77"/>
      <c r="AB99" s="77"/>
      <c r="AC99" s="305" t="s">
        <v>401</v>
      </c>
      <c r="AD99" s="306"/>
      <c r="AE99" s="143" t="str">
        <f>IF(OR(AE93="",AE94="",AE95="",AE96=""),"",IF(AND(ROUND((AE93+AE94+AE95)/AE96,2)&gt;0.2,ROUND((AE93+AE94+AE95)/AE96,2)&lt;0.7),ROUND((AE93+AE94+AE95)/AE96,2),IF(ROUND((AE93+AE94+AE95)/AE96,2)&lt;0.2,'VLOOKUP etc.'!$T$56,IF(ROUND((AE93+AE94+AE95)/AE96,2)&gt;0.7,'VLOOKUP etc.'!$T$4))))</f>
        <v/>
      </c>
      <c r="AF99" s="171"/>
      <c r="AG99" s="92"/>
      <c r="AH99" s="143" t="str">
        <f>IF(AE99="","",VLOOKUP(AE99,'VLOOKUP etc.'!$T$4:$U$56,2,FALSE))</f>
        <v/>
      </c>
      <c r="AI99" s="77" t="s">
        <v>129</v>
      </c>
      <c r="AJ99" s="77"/>
      <c r="AK99" s="305" t="s">
        <v>401</v>
      </c>
      <c r="AL99" s="306"/>
      <c r="AM99" s="143" t="str">
        <f>IF(OR(AM93="",AM94="",AM95="",AM96=""),"",IF(AND(ROUND((AM93+AM94+AM95)/AM96,2)&gt;0.2,ROUND((AM93+AM94+AM95)/AM96,2)&lt;0.7),ROUND((AM93+AM94+AM95)/AM96,2),IF(ROUND((AM93+AM94+AM95)/AM96,2)&lt;0.2,'VLOOKUP etc.'!$T$56,IF(ROUND((AM93+AM94+AM95)/AM96,2)&gt;0.7,'VLOOKUP etc.'!$T$4))))</f>
        <v/>
      </c>
      <c r="AN99" s="171"/>
      <c r="AO99" s="92"/>
      <c r="AP99" s="143" t="str">
        <f>IF(AM99="","",VLOOKUP(AM99,'VLOOKUP etc.'!$T$4:$U$56,2,FALSE))</f>
        <v/>
      </c>
      <c r="AQ99" s="77" t="s">
        <v>129</v>
      </c>
      <c r="AR99" s="77"/>
    </row>
    <row r="100" spans="1:44" x14ac:dyDescent="0.35">
      <c r="A100" s="77"/>
      <c r="B100" s="305" t="s">
        <v>400</v>
      </c>
      <c r="C100" s="306"/>
      <c r="D100" s="143" t="str">
        <f>IF(OR(D96="",D97="",D98=""),"",IF(ROUND((D97+D98)/D96,2)&lt;0.4,ROUND((D97+D98)/D96,2),'VLOOKUP etc.'!$V$45))</f>
        <v>&gt;0.40</v>
      </c>
      <c r="E100" s="171"/>
      <c r="F100" s="92"/>
      <c r="G100" s="143">
        <f>IF(D100="","",VLOOKUP(D100,'VLOOKUP etc.'!$V$4:$W$45,2,FALSE))</f>
        <v>5</v>
      </c>
      <c r="H100" s="77" t="s">
        <v>129</v>
      </c>
      <c r="I100" s="92"/>
      <c r="J100" s="77"/>
      <c r="K100" s="305" t="s">
        <v>400</v>
      </c>
      <c r="L100" s="306"/>
      <c r="M100" s="143">
        <f>IF(OR(M96="",M97="",M98=""),"",IF(ROUND((M97+M98)/M96,2)&lt;0.4,ROUND((M97+M98)/M96,2),'VLOOKUP etc.'!$V$45))</f>
        <v>0.1</v>
      </c>
      <c r="N100" s="171"/>
      <c r="O100" s="92"/>
      <c r="P100" s="143">
        <f>IF(M100="","",VLOOKUP(M100,'VLOOKUP etc.'!$V$4:$W$45,2,FALSE))</f>
        <v>1.25</v>
      </c>
      <c r="Q100" s="77" t="s">
        <v>129</v>
      </c>
      <c r="R100" s="77"/>
      <c r="S100" s="77"/>
      <c r="T100" s="305" t="s">
        <v>400</v>
      </c>
      <c r="U100" s="306"/>
      <c r="V100" s="143" t="str">
        <f>IF(OR(V96="",V97="",V98=""),"",IF(ROUND((V97+V98)/V96,2)&lt;0.4,ROUND((V97+V98)/V96,2),'VLOOKUP etc.'!$V$45))</f>
        <v/>
      </c>
      <c r="W100" s="171"/>
      <c r="X100" s="92"/>
      <c r="Y100" s="143" t="str">
        <f>IF(V100="","",VLOOKUP(V100,'VLOOKUP etc.'!$V$4:$W$45,2,FALSE))</f>
        <v/>
      </c>
      <c r="Z100" s="77" t="s">
        <v>129</v>
      </c>
      <c r="AA100" s="77"/>
      <c r="AB100" s="77"/>
      <c r="AC100" s="305" t="s">
        <v>400</v>
      </c>
      <c r="AD100" s="306"/>
      <c r="AE100" s="143" t="str">
        <f>IF(OR(AE96="",AE97="",AE98=""),"",IF(ROUND((AE97+AE98)/AE96,2)&lt;0.4,ROUND((AE97+AE98)/AE96,2),'VLOOKUP etc.'!$V$45))</f>
        <v/>
      </c>
      <c r="AF100" s="171"/>
      <c r="AG100" s="92"/>
      <c r="AH100" s="143" t="str">
        <f>IF(AE100="","",VLOOKUP(AE100,'VLOOKUP etc.'!$V$4:$W$45,2,FALSE))</f>
        <v/>
      </c>
      <c r="AI100" s="77" t="s">
        <v>129</v>
      </c>
      <c r="AJ100" s="77"/>
      <c r="AK100" s="305" t="s">
        <v>400</v>
      </c>
      <c r="AL100" s="306"/>
      <c r="AM100" s="143" t="str">
        <f>IF(OR(AM96="",AM97="",AM98=""),"",IF(ROUND((AM97+AM98)/AM96,2)&lt;0.4,ROUND((AM97+AM98)/AM96,2),'VLOOKUP etc.'!$V$45))</f>
        <v/>
      </c>
      <c r="AN100" s="171"/>
      <c r="AO100" s="92"/>
      <c r="AP100" s="143" t="str">
        <f>IF(AM100="","",VLOOKUP(AM100,'VLOOKUP etc.'!$V$4:$W$45,2,FALSE))</f>
        <v/>
      </c>
      <c r="AQ100" s="77" t="s">
        <v>129</v>
      </c>
      <c r="AR100" s="77"/>
    </row>
    <row r="101" spans="1:44" x14ac:dyDescent="0.3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row>
    <row r="102" spans="1:44" x14ac:dyDescent="0.35">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row>
    <row r="103" spans="1:44" ht="18.5" x14ac:dyDescent="0.45">
      <c r="A103" s="77"/>
      <c r="B103" s="291" t="s">
        <v>181</v>
      </c>
      <c r="C103" s="292"/>
      <c r="D103" s="292"/>
      <c r="E103" s="292"/>
      <c r="F103" s="292"/>
      <c r="G103" s="292"/>
      <c r="H103" s="293"/>
      <c r="I103" s="77"/>
      <c r="J103" s="77"/>
      <c r="K103" s="291" t="s">
        <v>181</v>
      </c>
      <c r="L103" s="292"/>
      <c r="M103" s="292"/>
      <c r="N103" s="292"/>
      <c r="O103" s="292"/>
      <c r="P103" s="292"/>
      <c r="Q103" s="293"/>
      <c r="R103" s="77"/>
      <c r="S103" s="77"/>
      <c r="T103" s="291" t="s">
        <v>181</v>
      </c>
      <c r="U103" s="292"/>
      <c r="V103" s="292"/>
      <c r="W103" s="292"/>
      <c r="X103" s="292"/>
      <c r="Y103" s="292"/>
      <c r="Z103" s="293"/>
      <c r="AA103" s="77"/>
      <c r="AB103" s="77"/>
      <c r="AC103" s="291" t="s">
        <v>181</v>
      </c>
      <c r="AD103" s="292"/>
      <c r="AE103" s="292"/>
      <c r="AF103" s="292"/>
      <c r="AG103" s="292"/>
      <c r="AH103" s="292"/>
      <c r="AI103" s="293"/>
      <c r="AJ103" s="77"/>
      <c r="AK103" s="291" t="s">
        <v>181</v>
      </c>
      <c r="AL103" s="292"/>
      <c r="AM103" s="292"/>
      <c r="AN103" s="292"/>
      <c r="AO103" s="292"/>
      <c r="AP103" s="292"/>
      <c r="AQ103" s="293"/>
      <c r="AR103" s="77"/>
    </row>
    <row r="104" spans="1:44" ht="14.5" customHeight="1" x14ac:dyDescent="0.45">
      <c r="A104" s="77"/>
      <c r="B104" s="172" t="s">
        <v>391</v>
      </c>
      <c r="C104" s="71"/>
      <c r="D104" s="89"/>
      <c r="E104" s="89"/>
      <c r="F104" s="89"/>
      <c r="G104" s="89"/>
      <c r="H104" s="89"/>
      <c r="I104" s="77"/>
      <c r="J104" s="77"/>
      <c r="K104" s="172" t="s">
        <v>391</v>
      </c>
      <c r="L104" s="71"/>
      <c r="M104" s="89"/>
      <c r="N104" s="89"/>
      <c r="O104" s="89"/>
      <c r="P104" s="89"/>
      <c r="Q104" s="89"/>
      <c r="R104" s="77"/>
      <c r="S104" s="77"/>
      <c r="T104" s="172" t="s">
        <v>391</v>
      </c>
      <c r="U104" s="71"/>
      <c r="V104" s="89"/>
      <c r="W104" s="89"/>
      <c r="X104" s="89"/>
      <c r="Y104" s="89"/>
      <c r="Z104" s="89"/>
      <c r="AA104" s="77"/>
      <c r="AB104" s="77"/>
      <c r="AC104" s="172" t="s">
        <v>391</v>
      </c>
      <c r="AD104" s="71"/>
      <c r="AE104" s="89"/>
      <c r="AF104" s="89"/>
      <c r="AG104" s="89"/>
      <c r="AH104" s="89"/>
      <c r="AI104" s="89"/>
      <c r="AJ104" s="77"/>
      <c r="AK104" s="172" t="s">
        <v>391</v>
      </c>
      <c r="AL104" s="71"/>
      <c r="AM104" s="89"/>
      <c r="AN104" s="89"/>
      <c r="AO104" s="89"/>
      <c r="AP104" s="89"/>
      <c r="AQ104" s="89"/>
      <c r="AR104" s="77"/>
    </row>
    <row r="105" spans="1:44" ht="30" x14ac:dyDescent="0.45">
      <c r="A105" s="77"/>
      <c r="B105" s="85" t="s">
        <v>114</v>
      </c>
      <c r="C105" s="178" t="s">
        <v>23</v>
      </c>
      <c r="D105" s="89"/>
      <c r="E105" s="77"/>
      <c r="F105" s="77"/>
      <c r="G105" s="77"/>
      <c r="H105" s="77"/>
      <c r="I105" s="77"/>
      <c r="J105" s="77"/>
      <c r="K105" s="85" t="s">
        <v>114</v>
      </c>
      <c r="L105" s="178" t="s">
        <v>23</v>
      </c>
      <c r="M105" s="89"/>
      <c r="N105" s="77"/>
      <c r="O105" s="77"/>
      <c r="P105" s="77"/>
      <c r="Q105" s="77"/>
      <c r="R105" s="77"/>
      <c r="S105" s="77"/>
      <c r="T105" s="85" t="s">
        <v>114</v>
      </c>
      <c r="U105" s="178" t="s">
        <v>23</v>
      </c>
      <c r="V105" s="89"/>
      <c r="W105" s="77"/>
      <c r="X105" s="77"/>
      <c r="Y105" s="77"/>
      <c r="Z105" s="77"/>
      <c r="AA105" s="77"/>
      <c r="AB105" s="77"/>
      <c r="AC105" s="85" t="s">
        <v>114</v>
      </c>
      <c r="AD105" s="178" t="s">
        <v>23</v>
      </c>
      <c r="AE105" s="89"/>
      <c r="AF105" s="77"/>
      <c r="AG105" s="77"/>
      <c r="AH105" s="77"/>
      <c r="AI105" s="77"/>
      <c r="AJ105" s="77"/>
      <c r="AK105" s="85" t="s">
        <v>114</v>
      </c>
      <c r="AL105" s="178" t="s">
        <v>23</v>
      </c>
      <c r="AM105" s="89"/>
      <c r="AN105" s="77"/>
      <c r="AO105" s="77"/>
      <c r="AP105" s="77"/>
      <c r="AQ105" s="77"/>
      <c r="AR105" s="77"/>
    </row>
    <row r="106" spans="1:44" ht="30" x14ac:dyDescent="0.45">
      <c r="A106" s="77"/>
      <c r="B106" s="82" t="s">
        <v>115</v>
      </c>
      <c r="C106" s="178" t="s">
        <v>23</v>
      </c>
      <c r="D106" s="89"/>
      <c r="E106" s="77"/>
      <c r="F106" s="77"/>
      <c r="G106" s="77"/>
      <c r="H106" s="77"/>
      <c r="I106" s="77"/>
      <c r="J106" s="77"/>
      <c r="K106" s="82" t="s">
        <v>115</v>
      </c>
      <c r="L106" s="178" t="s">
        <v>23</v>
      </c>
      <c r="M106" s="89"/>
      <c r="N106" s="77"/>
      <c r="O106" s="77"/>
      <c r="P106" s="77"/>
      <c r="Q106" s="77"/>
      <c r="R106" s="77"/>
      <c r="S106" s="77"/>
      <c r="T106" s="82" t="s">
        <v>115</v>
      </c>
      <c r="U106" s="178" t="s">
        <v>23</v>
      </c>
      <c r="V106" s="89"/>
      <c r="W106" s="77"/>
      <c r="X106" s="77"/>
      <c r="Y106" s="77"/>
      <c r="Z106" s="77"/>
      <c r="AA106" s="77"/>
      <c r="AB106" s="77"/>
      <c r="AC106" s="82" t="s">
        <v>115</v>
      </c>
      <c r="AD106" s="178" t="s">
        <v>23</v>
      </c>
      <c r="AE106" s="89"/>
      <c r="AF106" s="77"/>
      <c r="AG106" s="77"/>
      <c r="AH106" s="77"/>
      <c r="AI106" s="77"/>
      <c r="AJ106" s="77"/>
      <c r="AK106" s="82" t="s">
        <v>115</v>
      </c>
      <c r="AL106" s="178" t="s">
        <v>23</v>
      </c>
      <c r="AM106" s="89"/>
      <c r="AN106" s="77"/>
      <c r="AO106" s="77"/>
      <c r="AP106" s="77"/>
      <c r="AQ106" s="77"/>
      <c r="AR106" s="77"/>
    </row>
    <row r="107" spans="1:44" ht="18.5" x14ac:dyDescent="0.35">
      <c r="A107" s="77"/>
      <c r="B107" s="167" t="s">
        <v>116</v>
      </c>
      <c r="C107" s="167" t="s">
        <v>112</v>
      </c>
      <c r="D107" s="167" t="s">
        <v>99</v>
      </c>
      <c r="E107" s="77"/>
      <c r="F107" s="77"/>
      <c r="G107" s="171"/>
      <c r="H107" s="77"/>
      <c r="I107" s="77"/>
      <c r="J107" s="77"/>
      <c r="K107" s="214" t="s">
        <v>116</v>
      </c>
      <c r="L107" s="214" t="s">
        <v>112</v>
      </c>
      <c r="M107" s="214" t="s">
        <v>99</v>
      </c>
      <c r="N107" s="77"/>
      <c r="O107" s="77"/>
      <c r="P107" s="171"/>
      <c r="Q107" s="77"/>
      <c r="R107" s="77"/>
      <c r="S107" s="77"/>
      <c r="T107" s="214" t="s">
        <v>116</v>
      </c>
      <c r="U107" s="214" t="s">
        <v>112</v>
      </c>
      <c r="V107" s="214" t="s">
        <v>99</v>
      </c>
      <c r="W107" s="77"/>
      <c r="X107" s="77"/>
      <c r="Y107" s="171"/>
      <c r="Z107" s="77"/>
      <c r="AA107" s="77"/>
      <c r="AB107" s="77"/>
      <c r="AC107" s="214" t="s">
        <v>116</v>
      </c>
      <c r="AD107" s="214" t="s">
        <v>112</v>
      </c>
      <c r="AE107" s="214" t="s">
        <v>99</v>
      </c>
      <c r="AF107" s="77"/>
      <c r="AG107" s="77"/>
      <c r="AH107" s="171"/>
      <c r="AI107" s="77"/>
      <c r="AJ107" s="77"/>
      <c r="AK107" s="214" t="s">
        <v>116</v>
      </c>
      <c r="AL107" s="214" t="s">
        <v>112</v>
      </c>
      <c r="AM107" s="214" t="s">
        <v>99</v>
      </c>
      <c r="AN107" s="77"/>
      <c r="AO107" s="77"/>
      <c r="AP107" s="171"/>
      <c r="AQ107" s="77"/>
      <c r="AR107" s="77"/>
    </row>
    <row r="108" spans="1:44" x14ac:dyDescent="0.35">
      <c r="A108" s="77"/>
      <c r="B108" s="83" t="s">
        <v>97</v>
      </c>
      <c r="C108" s="71"/>
      <c r="D108" s="84"/>
      <c r="E108" s="77"/>
      <c r="F108" s="77"/>
      <c r="G108" s="95"/>
      <c r="H108" s="77"/>
      <c r="I108" s="77"/>
      <c r="J108" s="77"/>
      <c r="K108" s="83" t="s">
        <v>97</v>
      </c>
      <c r="L108" s="71"/>
      <c r="M108" s="84"/>
      <c r="N108" s="77"/>
      <c r="O108" s="77"/>
      <c r="P108" s="217"/>
      <c r="Q108" s="77"/>
      <c r="R108" s="171"/>
      <c r="S108" s="171"/>
      <c r="T108" s="83" t="s">
        <v>97</v>
      </c>
      <c r="U108" s="71"/>
      <c r="V108" s="84"/>
      <c r="W108" s="77"/>
      <c r="X108" s="77"/>
      <c r="Y108" s="217"/>
      <c r="Z108" s="77"/>
      <c r="AA108" s="77"/>
      <c r="AB108" s="77"/>
      <c r="AC108" s="83" t="s">
        <v>97</v>
      </c>
      <c r="AD108" s="71"/>
      <c r="AE108" s="84"/>
      <c r="AF108" s="77"/>
      <c r="AG108" s="77"/>
      <c r="AH108" s="217"/>
      <c r="AI108" s="77"/>
      <c r="AJ108" s="77"/>
      <c r="AK108" s="83" t="s">
        <v>97</v>
      </c>
      <c r="AL108" s="71"/>
      <c r="AM108" s="84"/>
      <c r="AN108" s="77"/>
      <c r="AO108" s="77"/>
      <c r="AP108" s="217"/>
      <c r="AQ108" s="77"/>
      <c r="AR108" s="77"/>
    </row>
    <row r="109" spans="1:44" ht="15" thickBot="1" x14ac:dyDescent="0.4">
      <c r="A109" s="77"/>
      <c r="B109" s="100" t="s">
        <v>104</v>
      </c>
      <c r="C109" s="101">
        <v>2450</v>
      </c>
      <c r="D109" s="102" t="s">
        <v>105</v>
      </c>
      <c r="E109" s="77"/>
      <c r="F109" s="77"/>
      <c r="G109" s="95"/>
      <c r="H109" s="77"/>
      <c r="I109" s="77"/>
      <c r="J109" s="77"/>
      <c r="K109" s="100" t="s">
        <v>104</v>
      </c>
      <c r="L109" s="101">
        <v>2450</v>
      </c>
      <c r="M109" s="102" t="s">
        <v>105</v>
      </c>
      <c r="N109" s="77"/>
      <c r="O109" s="77"/>
      <c r="P109" s="217"/>
      <c r="Q109" s="77"/>
      <c r="R109" s="171"/>
      <c r="S109" s="171"/>
      <c r="T109" s="100" t="s">
        <v>104</v>
      </c>
      <c r="U109" s="101">
        <v>2450</v>
      </c>
      <c r="V109" s="102" t="s">
        <v>105</v>
      </c>
      <c r="W109" s="77"/>
      <c r="X109" s="77"/>
      <c r="Y109" s="217"/>
      <c r="Z109" s="77"/>
      <c r="AA109" s="77"/>
      <c r="AB109" s="77"/>
      <c r="AC109" s="100" t="s">
        <v>104</v>
      </c>
      <c r="AD109" s="101">
        <v>2450</v>
      </c>
      <c r="AE109" s="102" t="s">
        <v>105</v>
      </c>
      <c r="AF109" s="77"/>
      <c r="AG109" s="77"/>
      <c r="AH109" s="217"/>
      <c r="AI109" s="77"/>
      <c r="AJ109" s="77"/>
      <c r="AK109" s="100" t="s">
        <v>104</v>
      </c>
      <c r="AL109" s="101">
        <v>2450</v>
      </c>
      <c r="AM109" s="102" t="s">
        <v>105</v>
      </c>
      <c r="AN109" s="77"/>
      <c r="AO109" s="77"/>
      <c r="AP109" s="217"/>
      <c r="AQ109" s="77"/>
      <c r="AR109" s="77"/>
    </row>
    <row r="110" spans="1:44" x14ac:dyDescent="0.35">
      <c r="A110" s="77"/>
      <c r="B110" s="97" t="s">
        <v>404</v>
      </c>
      <c r="C110" s="98">
        <v>450</v>
      </c>
      <c r="D110" s="99" t="s">
        <v>106</v>
      </c>
      <c r="E110" s="77"/>
      <c r="F110" s="77"/>
      <c r="G110" s="95"/>
      <c r="H110" s="77"/>
      <c r="I110" s="77"/>
      <c r="J110" s="77"/>
      <c r="K110" s="97" t="s">
        <v>404</v>
      </c>
      <c r="L110" s="98">
        <v>450</v>
      </c>
      <c r="M110" s="99" t="s">
        <v>106</v>
      </c>
      <c r="N110" s="77"/>
      <c r="O110" s="77"/>
      <c r="P110" s="217"/>
      <c r="Q110" s="77"/>
      <c r="R110" s="171"/>
      <c r="S110" s="171"/>
      <c r="T110" s="97" t="s">
        <v>404</v>
      </c>
      <c r="U110" s="98">
        <v>450</v>
      </c>
      <c r="V110" s="99" t="s">
        <v>106</v>
      </c>
      <c r="W110" s="77"/>
      <c r="X110" s="77"/>
      <c r="Y110" s="217"/>
      <c r="Z110" s="77"/>
      <c r="AA110" s="77"/>
      <c r="AB110" s="77"/>
      <c r="AC110" s="97" t="s">
        <v>404</v>
      </c>
      <c r="AD110" s="98">
        <v>450</v>
      </c>
      <c r="AE110" s="99" t="s">
        <v>106</v>
      </c>
      <c r="AF110" s="77"/>
      <c r="AG110" s="77"/>
      <c r="AH110" s="217"/>
      <c r="AI110" s="77"/>
      <c r="AJ110" s="77"/>
      <c r="AK110" s="97" t="s">
        <v>404</v>
      </c>
      <c r="AL110" s="98">
        <v>450</v>
      </c>
      <c r="AM110" s="99" t="s">
        <v>106</v>
      </c>
      <c r="AN110" s="77"/>
      <c r="AO110" s="77"/>
      <c r="AP110" s="217"/>
      <c r="AQ110" s="77"/>
      <c r="AR110" s="77"/>
    </row>
    <row r="111" spans="1:44" ht="15" thickBot="1" x14ac:dyDescent="0.4">
      <c r="A111" s="77"/>
      <c r="B111" s="100" t="s">
        <v>100</v>
      </c>
      <c r="C111" s="101">
        <v>200</v>
      </c>
      <c r="D111" s="102" t="s">
        <v>106</v>
      </c>
      <c r="E111" s="77"/>
      <c r="F111" s="77"/>
      <c r="G111" s="95"/>
      <c r="H111" s="77"/>
      <c r="I111" s="77"/>
      <c r="J111" s="77"/>
      <c r="K111" s="100" t="s">
        <v>100</v>
      </c>
      <c r="L111" s="101">
        <v>200</v>
      </c>
      <c r="M111" s="102" t="s">
        <v>106</v>
      </c>
      <c r="N111" s="77"/>
      <c r="O111" s="77"/>
      <c r="P111" s="217"/>
      <c r="Q111" s="77"/>
      <c r="R111" s="171"/>
      <c r="S111" s="171"/>
      <c r="T111" s="100" t="s">
        <v>100</v>
      </c>
      <c r="U111" s="101">
        <v>200</v>
      </c>
      <c r="V111" s="102" t="s">
        <v>106</v>
      </c>
      <c r="W111" s="77"/>
      <c r="X111" s="77"/>
      <c r="Y111" s="217"/>
      <c r="Z111" s="77"/>
      <c r="AA111" s="77"/>
      <c r="AB111" s="77"/>
      <c r="AC111" s="100" t="s">
        <v>100</v>
      </c>
      <c r="AD111" s="101">
        <v>200</v>
      </c>
      <c r="AE111" s="102" t="s">
        <v>106</v>
      </c>
      <c r="AF111" s="77"/>
      <c r="AG111" s="77"/>
      <c r="AH111" s="217"/>
      <c r="AI111" s="77"/>
      <c r="AJ111" s="77"/>
      <c r="AK111" s="100" t="s">
        <v>100</v>
      </c>
      <c r="AL111" s="101">
        <v>200</v>
      </c>
      <c r="AM111" s="102" t="s">
        <v>106</v>
      </c>
      <c r="AN111" s="77"/>
      <c r="AO111" s="77"/>
      <c r="AP111" s="217"/>
      <c r="AQ111" s="77"/>
      <c r="AR111" s="77"/>
    </row>
    <row r="112" spans="1:44" x14ac:dyDescent="0.35">
      <c r="A112" s="77"/>
      <c r="B112" s="97" t="s">
        <v>404</v>
      </c>
      <c r="C112" s="98">
        <f>C110*C109/1000</f>
        <v>1102.5</v>
      </c>
      <c r="D112" s="99" t="s">
        <v>107</v>
      </c>
      <c r="E112" s="77"/>
      <c r="F112" s="77"/>
      <c r="G112" s="95"/>
      <c r="H112" s="77"/>
      <c r="I112" s="77"/>
      <c r="J112" s="77"/>
      <c r="K112" s="97" t="s">
        <v>404</v>
      </c>
      <c r="L112" s="98">
        <f>L110*L109/1000</f>
        <v>1102.5</v>
      </c>
      <c r="M112" s="99" t="s">
        <v>107</v>
      </c>
      <c r="N112" s="77"/>
      <c r="O112" s="77"/>
      <c r="P112" s="217"/>
      <c r="Q112" s="77"/>
      <c r="R112" s="171"/>
      <c r="S112" s="171"/>
      <c r="T112" s="97" t="s">
        <v>404</v>
      </c>
      <c r="U112" s="98">
        <f>U110*U109/1000</f>
        <v>1102.5</v>
      </c>
      <c r="V112" s="99" t="s">
        <v>107</v>
      </c>
      <c r="W112" s="77"/>
      <c r="X112" s="77"/>
      <c r="Y112" s="217"/>
      <c r="Z112" s="77"/>
      <c r="AA112" s="77"/>
      <c r="AB112" s="77"/>
      <c r="AC112" s="97" t="s">
        <v>404</v>
      </c>
      <c r="AD112" s="98">
        <f>AD110*AD109/1000</f>
        <v>1102.5</v>
      </c>
      <c r="AE112" s="99" t="s">
        <v>107</v>
      </c>
      <c r="AF112" s="77"/>
      <c r="AG112" s="77"/>
      <c r="AH112" s="217"/>
      <c r="AI112" s="77"/>
      <c r="AJ112" s="77"/>
      <c r="AK112" s="97" t="s">
        <v>404</v>
      </c>
      <c r="AL112" s="98">
        <f>AL110*AL109/1000</f>
        <v>1102.5</v>
      </c>
      <c r="AM112" s="99" t="s">
        <v>107</v>
      </c>
      <c r="AN112" s="77"/>
      <c r="AO112" s="77"/>
      <c r="AP112" s="217"/>
      <c r="AQ112" s="77"/>
      <c r="AR112" s="77"/>
    </row>
    <row r="113" spans="1:44" ht="15" thickBot="1" x14ac:dyDescent="0.4">
      <c r="A113" s="77"/>
      <c r="B113" s="100" t="s">
        <v>100</v>
      </c>
      <c r="C113" s="101">
        <f>C111*C109/1000</f>
        <v>490</v>
      </c>
      <c r="D113" s="102" t="s">
        <v>107</v>
      </c>
      <c r="E113" s="77"/>
      <c r="F113" s="77"/>
      <c r="G113" s="95"/>
      <c r="H113" s="77"/>
      <c r="I113" s="77"/>
      <c r="J113" s="77"/>
      <c r="K113" s="100" t="s">
        <v>100</v>
      </c>
      <c r="L113" s="101">
        <f>L111*L109/1000</f>
        <v>490</v>
      </c>
      <c r="M113" s="102" t="s">
        <v>107</v>
      </c>
      <c r="N113" s="77"/>
      <c r="O113" s="77"/>
      <c r="P113" s="217"/>
      <c r="Q113" s="77"/>
      <c r="R113" s="171"/>
      <c r="S113" s="171"/>
      <c r="T113" s="100" t="s">
        <v>100</v>
      </c>
      <c r="U113" s="101">
        <f>U111*U109/1000</f>
        <v>490</v>
      </c>
      <c r="V113" s="102" t="s">
        <v>107</v>
      </c>
      <c r="W113" s="77"/>
      <c r="X113" s="77"/>
      <c r="Y113" s="217"/>
      <c r="Z113" s="77"/>
      <c r="AA113" s="77"/>
      <c r="AB113" s="77"/>
      <c r="AC113" s="100" t="s">
        <v>100</v>
      </c>
      <c r="AD113" s="101">
        <f>AD111*AD109/1000</f>
        <v>490</v>
      </c>
      <c r="AE113" s="102" t="s">
        <v>107</v>
      </c>
      <c r="AF113" s="77"/>
      <c r="AG113" s="77"/>
      <c r="AH113" s="217"/>
      <c r="AI113" s="77"/>
      <c r="AJ113" s="77"/>
      <c r="AK113" s="100" t="s">
        <v>100</v>
      </c>
      <c r="AL113" s="101">
        <f>AL111*AL109/1000</f>
        <v>490</v>
      </c>
      <c r="AM113" s="102" t="s">
        <v>107</v>
      </c>
      <c r="AN113" s="77"/>
      <c r="AO113" s="77"/>
      <c r="AP113" s="217"/>
      <c r="AQ113" s="77"/>
      <c r="AR113" s="77"/>
    </row>
    <row r="114" spans="1:44" x14ac:dyDescent="0.35">
      <c r="A114" s="77"/>
      <c r="B114" s="97" t="s">
        <v>198</v>
      </c>
      <c r="C114" s="98">
        <v>50000</v>
      </c>
      <c r="D114" s="99" t="s">
        <v>98</v>
      </c>
      <c r="E114" s="77"/>
      <c r="F114" s="77"/>
      <c r="G114" s="71">
        <v>356</v>
      </c>
      <c r="H114" s="77" t="s">
        <v>227</v>
      </c>
      <c r="I114" s="77"/>
      <c r="J114" s="77"/>
      <c r="K114" s="97" t="s">
        <v>198</v>
      </c>
      <c r="L114" s="98">
        <v>50000</v>
      </c>
      <c r="M114" s="99" t="s">
        <v>98</v>
      </c>
      <c r="N114" s="77"/>
      <c r="O114" s="77"/>
      <c r="P114" s="71">
        <v>356</v>
      </c>
      <c r="Q114" s="77" t="s">
        <v>227</v>
      </c>
      <c r="R114" s="171"/>
      <c r="S114" s="171"/>
      <c r="T114" s="97" t="s">
        <v>198</v>
      </c>
      <c r="U114" s="98">
        <v>50000</v>
      </c>
      <c r="V114" s="99" t="s">
        <v>98</v>
      </c>
      <c r="W114" s="77"/>
      <c r="X114" s="77"/>
      <c r="Y114" s="71">
        <v>356</v>
      </c>
      <c r="Z114" s="77" t="s">
        <v>227</v>
      </c>
      <c r="AA114" s="77"/>
      <c r="AB114" s="77"/>
      <c r="AC114" s="97" t="s">
        <v>198</v>
      </c>
      <c r="AD114" s="98">
        <v>50000</v>
      </c>
      <c r="AE114" s="99" t="s">
        <v>98</v>
      </c>
      <c r="AF114" s="77"/>
      <c r="AG114" s="77"/>
      <c r="AH114" s="71">
        <v>356</v>
      </c>
      <c r="AI114" s="77" t="s">
        <v>227</v>
      </c>
      <c r="AJ114" s="77"/>
      <c r="AK114" s="97" t="s">
        <v>198</v>
      </c>
      <c r="AL114" s="98">
        <v>50000</v>
      </c>
      <c r="AM114" s="99" t="s">
        <v>98</v>
      </c>
      <c r="AN114" s="77"/>
      <c r="AO114" s="77"/>
      <c r="AP114" s="71">
        <v>356</v>
      </c>
      <c r="AQ114" s="77" t="s">
        <v>227</v>
      </c>
      <c r="AR114" s="77"/>
    </row>
    <row r="115" spans="1:44" ht="15" thickBot="1" x14ac:dyDescent="0.4">
      <c r="A115" s="77"/>
      <c r="B115" s="100" t="s">
        <v>224</v>
      </c>
      <c r="C115" s="109">
        <f>IF(OR(C114="",G114=""),"",(C114*G114)/1000)</f>
        <v>17800</v>
      </c>
      <c r="D115" s="102" t="s">
        <v>226</v>
      </c>
      <c r="E115" s="77"/>
      <c r="F115" s="77"/>
      <c r="G115" s="95"/>
      <c r="H115" s="77"/>
      <c r="I115" s="77"/>
      <c r="J115" s="77"/>
      <c r="K115" s="100" t="s">
        <v>224</v>
      </c>
      <c r="L115" s="109">
        <f>IF(OR(L114="",P114=""),"",(L114*P114)/1000)</f>
        <v>17800</v>
      </c>
      <c r="M115" s="102" t="s">
        <v>226</v>
      </c>
      <c r="N115" s="77"/>
      <c r="O115" s="77"/>
      <c r="P115" s="217"/>
      <c r="Q115" s="77"/>
      <c r="R115" s="171"/>
      <c r="S115" s="171"/>
      <c r="T115" s="100" t="s">
        <v>224</v>
      </c>
      <c r="U115" s="109">
        <f>IF(OR(U114="",Y114=""),"",(U114*Y114)/1000)</f>
        <v>17800</v>
      </c>
      <c r="V115" s="102" t="s">
        <v>226</v>
      </c>
      <c r="W115" s="77"/>
      <c r="X115" s="77"/>
      <c r="Y115" s="217"/>
      <c r="Z115" s="77"/>
      <c r="AA115" s="77"/>
      <c r="AB115" s="77"/>
      <c r="AC115" s="100" t="s">
        <v>224</v>
      </c>
      <c r="AD115" s="109">
        <f>IF(OR(AD114="",AH114=""),"",(AD114*AH114)/1000)</f>
        <v>17800</v>
      </c>
      <c r="AE115" s="102" t="s">
        <v>226</v>
      </c>
      <c r="AF115" s="77"/>
      <c r="AG115" s="77"/>
      <c r="AH115" s="217"/>
      <c r="AI115" s="77"/>
      <c r="AJ115" s="77"/>
      <c r="AK115" s="100" t="s">
        <v>224</v>
      </c>
      <c r="AL115" s="109">
        <f>IF(OR(AL114="",AP114=""),"",(AL114*AP114)/1000)</f>
        <v>17800</v>
      </c>
      <c r="AM115" s="102" t="s">
        <v>226</v>
      </c>
      <c r="AN115" s="77"/>
      <c r="AO115" s="77"/>
      <c r="AP115" s="217"/>
      <c r="AQ115" s="77"/>
      <c r="AR115" s="77"/>
    </row>
    <row r="116" spans="1:44" x14ac:dyDescent="0.35">
      <c r="A116" s="77"/>
      <c r="B116" s="97" t="s">
        <v>363</v>
      </c>
      <c r="C116" s="98">
        <v>100</v>
      </c>
      <c r="D116" s="99" t="s">
        <v>99</v>
      </c>
      <c r="E116" s="77"/>
      <c r="F116" s="77"/>
      <c r="G116" s="71">
        <v>40</v>
      </c>
      <c r="H116" s="77" t="s">
        <v>367</v>
      </c>
      <c r="I116" s="77"/>
      <c r="J116" s="77"/>
      <c r="K116" s="97" t="s">
        <v>363</v>
      </c>
      <c r="L116" s="98">
        <v>100</v>
      </c>
      <c r="M116" s="99" t="s">
        <v>99</v>
      </c>
      <c r="N116" s="77"/>
      <c r="O116" s="77"/>
      <c r="P116" s="71">
        <v>40</v>
      </c>
      <c r="Q116" s="77" t="s">
        <v>367</v>
      </c>
      <c r="R116" s="171"/>
      <c r="S116" s="171"/>
      <c r="T116" s="97" t="s">
        <v>363</v>
      </c>
      <c r="U116" s="98">
        <v>100</v>
      </c>
      <c r="V116" s="99" t="s">
        <v>99</v>
      </c>
      <c r="W116" s="77"/>
      <c r="X116" s="77"/>
      <c r="Y116" s="71">
        <v>40</v>
      </c>
      <c r="Z116" s="77" t="s">
        <v>367</v>
      </c>
      <c r="AA116" s="77"/>
      <c r="AB116" s="77"/>
      <c r="AC116" s="97" t="s">
        <v>363</v>
      </c>
      <c r="AD116" s="98">
        <v>100</v>
      </c>
      <c r="AE116" s="99" t="s">
        <v>99</v>
      </c>
      <c r="AF116" s="77"/>
      <c r="AG116" s="77"/>
      <c r="AH116" s="71">
        <v>40</v>
      </c>
      <c r="AI116" s="77" t="s">
        <v>367</v>
      </c>
      <c r="AJ116" s="77"/>
      <c r="AK116" s="97" t="s">
        <v>363</v>
      </c>
      <c r="AL116" s="98">
        <v>100</v>
      </c>
      <c r="AM116" s="99" t="s">
        <v>99</v>
      </c>
      <c r="AN116" s="77"/>
      <c r="AO116" s="77"/>
      <c r="AP116" s="71">
        <v>40</v>
      </c>
      <c r="AQ116" s="77" t="s">
        <v>367</v>
      </c>
      <c r="AR116" s="77"/>
    </row>
    <row r="117" spans="1:44" x14ac:dyDescent="0.35">
      <c r="A117" s="77"/>
      <c r="B117" s="83" t="s">
        <v>364</v>
      </c>
      <c r="C117" s="205">
        <f>C116*G116</f>
        <v>4000</v>
      </c>
      <c r="D117" s="99" t="s">
        <v>101</v>
      </c>
      <c r="E117" s="77"/>
      <c r="F117" s="77"/>
      <c r="G117" s="71">
        <v>100</v>
      </c>
      <c r="H117" s="77" t="s">
        <v>368</v>
      </c>
      <c r="I117" s="77"/>
      <c r="J117" s="77"/>
      <c r="K117" s="83" t="s">
        <v>364</v>
      </c>
      <c r="L117" s="205">
        <f>L116*P116</f>
        <v>4000</v>
      </c>
      <c r="M117" s="99" t="s">
        <v>101</v>
      </c>
      <c r="N117" s="77"/>
      <c r="O117" s="77"/>
      <c r="P117" s="71">
        <v>100</v>
      </c>
      <c r="Q117" s="77" t="s">
        <v>368</v>
      </c>
      <c r="R117" s="171"/>
      <c r="S117" s="171"/>
      <c r="T117" s="83" t="s">
        <v>364</v>
      </c>
      <c r="U117" s="205">
        <f>U116*Y116</f>
        <v>4000</v>
      </c>
      <c r="V117" s="99" t="s">
        <v>101</v>
      </c>
      <c r="W117" s="77"/>
      <c r="X117" s="77"/>
      <c r="Y117" s="71">
        <v>100</v>
      </c>
      <c r="Z117" s="77" t="s">
        <v>368</v>
      </c>
      <c r="AA117" s="77"/>
      <c r="AB117" s="77"/>
      <c r="AC117" s="83" t="s">
        <v>364</v>
      </c>
      <c r="AD117" s="205">
        <f>AD116*AH116</f>
        <v>4000</v>
      </c>
      <c r="AE117" s="99" t="s">
        <v>101</v>
      </c>
      <c r="AF117" s="77"/>
      <c r="AG117" s="77"/>
      <c r="AH117" s="71">
        <v>100</v>
      </c>
      <c r="AI117" s="77" t="s">
        <v>368</v>
      </c>
      <c r="AJ117" s="77"/>
      <c r="AK117" s="83" t="s">
        <v>364</v>
      </c>
      <c r="AL117" s="205">
        <f>AL116*AP116</f>
        <v>4000</v>
      </c>
      <c r="AM117" s="99" t="s">
        <v>101</v>
      </c>
      <c r="AN117" s="77"/>
      <c r="AO117" s="77"/>
      <c r="AP117" s="71">
        <v>100</v>
      </c>
      <c r="AQ117" s="77" t="s">
        <v>368</v>
      </c>
      <c r="AR117" s="77"/>
    </row>
    <row r="118" spans="1:44" ht="15" thickBot="1" x14ac:dyDescent="0.4">
      <c r="A118" s="77"/>
      <c r="B118" s="100" t="s">
        <v>376</v>
      </c>
      <c r="C118" s="109">
        <f>C117*(G117/1000)</f>
        <v>400</v>
      </c>
      <c r="D118" s="102" t="s">
        <v>226</v>
      </c>
      <c r="E118" s="77"/>
      <c r="F118" s="77"/>
      <c r="G118" s="95"/>
      <c r="H118" s="77"/>
      <c r="I118" s="77"/>
      <c r="J118" s="77"/>
      <c r="K118" s="100" t="s">
        <v>376</v>
      </c>
      <c r="L118" s="109">
        <f>L117*(P117/1000)</f>
        <v>400</v>
      </c>
      <c r="M118" s="102" t="s">
        <v>226</v>
      </c>
      <c r="N118" s="77"/>
      <c r="O118" s="77"/>
      <c r="P118" s="217"/>
      <c r="Q118" s="77"/>
      <c r="R118" s="171"/>
      <c r="S118" s="171"/>
      <c r="T118" s="100" t="s">
        <v>376</v>
      </c>
      <c r="U118" s="109">
        <f>U117*(Y117/1000)</f>
        <v>400</v>
      </c>
      <c r="V118" s="102" t="s">
        <v>226</v>
      </c>
      <c r="W118" s="77"/>
      <c r="X118" s="77"/>
      <c r="Y118" s="217"/>
      <c r="Z118" s="77"/>
      <c r="AA118" s="77"/>
      <c r="AB118" s="77"/>
      <c r="AC118" s="100" t="s">
        <v>376</v>
      </c>
      <c r="AD118" s="109">
        <f>AD117*(AH117/1000)</f>
        <v>400</v>
      </c>
      <c r="AE118" s="102" t="s">
        <v>226</v>
      </c>
      <c r="AF118" s="77"/>
      <c r="AG118" s="77"/>
      <c r="AH118" s="217"/>
      <c r="AI118" s="77"/>
      <c r="AJ118" s="77"/>
      <c r="AK118" s="100" t="s">
        <v>376</v>
      </c>
      <c r="AL118" s="109">
        <f>AL117*(AP117/1000)</f>
        <v>400</v>
      </c>
      <c r="AM118" s="102" t="s">
        <v>226</v>
      </c>
      <c r="AN118" s="77"/>
      <c r="AO118" s="77"/>
      <c r="AP118" s="217"/>
      <c r="AQ118" s="77"/>
      <c r="AR118" s="77"/>
    </row>
    <row r="119" spans="1:44" x14ac:dyDescent="0.35">
      <c r="A119" s="77"/>
      <c r="B119" s="97" t="s">
        <v>365</v>
      </c>
      <c r="C119" s="181"/>
      <c r="D119" s="99" t="s">
        <v>99</v>
      </c>
      <c r="E119" s="77"/>
      <c r="F119" s="77"/>
      <c r="G119" s="168"/>
      <c r="H119" s="77" t="s">
        <v>373</v>
      </c>
      <c r="I119" s="77"/>
      <c r="J119" s="77"/>
      <c r="K119" s="97" t="s">
        <v>365</v>
      </c>
      <c r="L119" s="181"/>
      <c r="M119" s="99" t="s">
        <v>99</v>
      </c>
      <c r="N119" s="77"/>
      <c r="O119" s="77"/>
      <c r="P119" s="168"/>
      <c r="Q119" s="77" t="s">
        <v>373</v>
      </c>
      <c r="R119" s="171"/>
      <c r="S119" s="171"/>
      <c r="T119" s="97" t="s">
        <v>365</v>
      </c>
      <c r="U119" s="181"/>
      <c r="V119" s="99" t="s">
        <v>99</v>
      </c>
      <c r="W119" s="77"/>
      <c r="X119" s="77"/>
      <c r="Y119" s="168"/>
      <c r="Z119" s="77" t="s">
        <v>373</v>
      </c>
      <c r="AA119" s="77"/>
      <c r="AB119" s="77"/>
      <c r="AC119" s="97" t="s">
        <v>365</v>
      </c>
      <c r="AD119" s="181"/>
      <c r="AE119" s="99" t="s">
        <v>99</v>
      </c>
      <c r="AF119" s="77"/>
      <c r="AG119" s="77"/>
      <c r="AH119" s="168"/>
      <c r="AI119" s="77" t="s">
        <v>373</v>
      </c>
      <c r="AJ119" s="77"/>
      <c r="AK119" s="97" t="s">
        <v>365</v>
      </c>
      <c r="AL119" s="181"/>
      <c r="AM119" s="99" t="s">
        <v>99</v>
      </c>
      <c r="AN119" s="77"/>
      <c r="AO119" s="77"/>
      <c r="AP119" s="168"/>
      <c r="AQ119" s="77" t="s">
        <v>373</v>
      </c>
      <c r="AR119" s="77"/>
    </row>
    <row r="120" spans="1:44" x14ac:dyDescent="0.35">
      <c r="A120" s="77"/>
      <c r="B120" s="83" t="s">
        <v>366</v>
      </c>
      <c r="C120" s="205">
        <f>C119*G119</f>
        <v>0</v>
      </c>
      <c r="D120" s="99" t="s">
        <v>101</v>
      </c>
      <c r="E120" s="77"/>
      <c r="F120" s="77"/>
      <c r="G120" s="168"/>
      <c r="H120" s="77" t="s">
        <v>374</v>
      </c>
      <c r="I120" s="77"/>
      <c r="J120" s="77"/>
      <c r="K120" s="83" t="s">
        <v>366</v>
      </c>
      <c r="L120" s="205">
        <f>L119*P119</f>
        <v>0</v>
      </c>
      <c r="M120" s="99" t="s">
        <v>101</v>
      </c>
      <c r="N120" s="77"/>
      <c r="O120" s="77"/>
      <c r="P120" s="168"/>
      <c r="Q120" s="77" t="s">
        <v>374</v>
      </c>
      <c r="R120" s="171"/>
      <c r="S120" s="171"/>
      <c r="T120" s="83" t="s">
        <v>366</v>
      </c>
      <c r="U120" s="205">
        <f>U119*Y119</f>
        <v>0</v>
      </c>
      <c r="V120" s="99" t="s">
        <v>101</v>
      </c>
      <c r="W120" s="77"/>
      <c r="X120" s="77"/>
      <c r="Y120" s="168"/>
      <c r="Z120" s="77" t="s">
        <v>374</v>
      </c>
      <c r="AA120" s="77"/>
      <c r="AB120" s="77"/>
      <c r="AC120" s="83" t="s">
        <v>366</v>
      </c>
      <c r="AD120" s="205">
        <f>AD119*AH119</f>
        <v>0</v>
      </c>
      <c r="AE120" s="99" t="s">
        <v>101</v>
      </c>
      <c r="AF120" s="77"/>
      <c r="AG120" s="77"/>
      <c r="AH120" s="168"/>
      <c r="AI120" s="77" t="s">
        <v>374</v>
      </c>
      <c r="AJ120" s="77"/>
      <c r="AK120" s="83" t="s">
        <v>366</v>
      </c>
      <c r="AL120" s="205">
        <f>AL119*AP119</f>
        <v>0</v>
      </c>
      <c r="AM120" s="99" t="s">
        <v>101</v>
      </c>
      <c r="AN120" s="77"/>
      <c r="AO120" s="77"/>
      <c r="AP120" s="168"/>
      <c r="AQ120" s="77" t="s">
        <v>374</v>
      </c>
      <c r="AR120" s="77"/>
    </row>
    <row r="121" spans="1:44" ht="15" thickBot="1" x14ac:dyDescent="0.4">
      <c r="A121" s="77"/>
      <c r="B121" s="100" t="s">
        <v>377</v>
      </c>
      <c r="C121" s="109">
        <f>C120*(G120/1000)</f>
        <v>0</v>
      </c>
      <c r="D121" s="102" t="s">
        <v>226</v>
      </c>
      <c r="E121" s="77"/>
      <c r="F121" s="77"/>
      <c r="G121" s="95"/>
      <c r="H121" s="77"/>
      <c r="I121" s="77"/>
      <c r="J121" s="77"/>
      <c r="K121" s="100" t="s">
        <v>377</v>
      </c>
      <c r="L121" s="109">
        <f>L120*(P120/1000)</f>
        <v>0</v>
      </c>
      <c r="M121" s="102" t="s">
        <v>226</v>
      </c>
      <c r="N121" s="77"/>
      <c r="O121" s="77"/>
      <c r="P121" s="217"/>
      <c r="Q121" s="77"/>
      <c r="R121" s="171"/>
      <c r="S121" s="171"/>
      <c r="T121" s="100" t="s">
        <v>377</v>
      </c>
      <c r="U121" s="109">
        <f>U120*(Y120/1000)</f>
        <v>0</v>
      </c>
      <c r="V121" s="102" t="s">
        <v>226</v>
      </c>
      <c r="W121" s="77"/>
      <c r="X121" s="77"/>
      <c r="Y121" s="217"/>
      <c r="Z121" s="77"/>
      <c r="AA121" s="77"/>
      <c r="AB121" s="77"/>
      <c r="AC121" s="100" t="s">
        <v>377</v>
      </c>
      <c r="AD121" s="109">
        <f>AD120*(AH120/1000)</f>
        <v>0</v>
      </c>
      <c r="AE121" s="102" t="s">
        <v>226</v>
      </c>
      <c r="AF121" s="77"/>
      <c r="AG121" s="77"/>
      <c r="AH121" s="217"/>
      <c r="AI121" s="77"/>
      <c r="AJ121" s="77"/>
      <c r="AK121" s="100" t="s">
        <v>377</v>
      </c>
      <c r="AL121" s="109">
        <f>AL120*(AP120/1000)</f>
        <v>0</v>
      </c>
      <c r="AM121" s="102" t="s">
        <v>226</v>
      </c>
      <c r="AN121" s="77"/>
      <c r="AO121" s="77"/>
      <c r="AP121" s="217"/>
      <c r="AQ121" s="77"/>
      <c r="AR121" s="77"/>
    </row>
    <row r="122" spans="1:44" x14ac:dyDescent="0.35">
      <c r="A122" s="77"/>
      <c r="B122" s="97" t="s">
        <v>369</v>
      </c>
      <c r="C122" s="181"/>
      <c r="D122" s="99" t="s">
        <v>99</v>
      </c>
      <c r="E122" s="77"/>
      <c r="F122" s="77"/>
      <c r="G122" s="168"/>
      <c r="H122" s="77" t="s">
        <v>371</v>
      </c>
      <c r="I122" s="77"/>
      <c r="J122" s="77"/>
      <c r="K122" s="97" t="s">
        <v>369</v>
      </c>
      <c r="L122" s="181"/>
      <c r="M122" s="99" t="s">
        <v>99</v>
      </c>
      <c r="N122" s="77"/>
      <c r="O122" s="77"/>
      <c r="P122" s="168"/>
      <c r="Q122" s="77" t="s">
        <v>371</v>
      </c>
      <c r="R122" s="171"/>
      <c r="S122" s="171"/>
      <c r="T122" s="97" t="s">
        <v>369</v>
      </c>
      <c r="U122" s="181"/>
      <c r="V122" s="99" t="s">
        <v>99</v>
      </c>
      <c r="W122" s="77"/>
      <c r="X122" s="77"/>
      <c r="Y122" s="168"/>
      <c r="Z122" s="77" t="s">
        <v>371</v>
      </c>
      <c r="AA122" s="77"/>
      <c r="AB122" s="77"/>
      <c r="AC122" s="97" t="s">
        <v>369</v>
      </c>
      <c r="AD122" s="181"/>
      <c r="AE122" s="99" t="s">
        <v>99</v>
      </c>
      <c r="AF122" s="77"/>
      <c r="AG122" s="77"/>
      <c r="AH122" s="168"/>
      <c r="AI122" s="77" t="s">
        <v>371</v>
      </c>
      <c r="AJ122" s="77"/>
      <c r="AK122" s="97" t="s">
        <v>369</v>
      </c>
      <c r="AL122" s="181"/>
      <c r="AM122" s="99" t="s">
        <v>99</v>
      </c>
      <c r="AN122" s="77"/>
      <c r="AO122" s="77"/>
      <c r="AP122" s="168"/>
      <c r="AQ122" s="77" t="s">
        <v>371</v>
      </c>
      <c r="AR122" s="77"/>
    </row>
    <row r="123" spans="1:44" x14ac:dyDescent="0.35">
      <c r="A123" s="77"/>
      <c r="B123" s="83" t="s">
        <v>370</v>
      </c>
      <c r="C123" s="205">
        <f>C122*G122</f>
        <v>0</v>
      </c>
      <c r="D123" s="99" t="s">
        <v>101</v>
      </c>
      <c r="E123" s="77"/>
      <c r="F123" s="77"/>
      <c r="G123" s="168"/>
      <c r="H123" s="77" t="s">
        <v>372</v>
      </c>
      <c r="I123" s="77"/>
      <c r="J123" s="77"/>
      <c r="K123" s="83" t="s">
        <v>370</v>
      </c>
      <c r="L123" s="205">
        <f>L122*P122</f>
        <v>0</v>
      </c>
      <c r="M123" s="99" t="s">
        <v>101</v>
      </c>
      <c r="N123" s="77"/>
      <c r="O123" s="77"/>
      <c r="P123" s="168"/>
      <c r="Q123" s="77" t="s">
        <v>372</v>
      </c>
      <c r="R123" s="171"/>
      <c r="S123" s="171"/>
      <c r="T123" s="83" t="s">
        <v>370</v>
      </c>
      <c r="U123" s="205">
        <f>U122*Y122</f>
        <v>0</v>
      </c>
      <c r="V123" s="99" t="s">
        <v>101</v>
      </c>
      <c r="W123" s="77"/>
      <c r="X123" s="77"/>
      <c r="Y123" s="168"/>
      <c r="Z123" s="77" t="s">
        <v>372</v>
      </c>
      <c r="AA123" s="77"/>
      <c r="AB123" s="77"/>
      <c r="AC123" s="83" t="s">
        <v>370</v>
      </c>
      <c r="AD123" s="205">
        <f>AD122*AH122</f>
        <v>0</v>
      </c>
      <c r="AE123" s="99" t="s">
        <v>101</v>
      </c>
      <c r="AF123" s="77"/>
      <c r="AG123" s="77"/>
      <c r="AH123" s="168"/>
      <c r="AI123" s="77" t="s">
        <v>372</v>
      </c>
      <c r="AJ123" s="77"/>
      <c r="AK123" s="83" t="s">
        <v>370</v>
      </c>
      <c r="AL123" s="205">
        <f>AL122*AP122</f>
        <v>0</v>
      </c>
      <c r="AM123" s="99" t="s">
        <v>101</v>
      </c>
      <c r="AN123" s="77"/>
      <c r="AO123" s="77"/>
      <c r="AP123" s="168"/>
      <c r="AQ123" s="77" t="s">
        <v>372</v>
      </c>
      <c r="AR123" s="77"/>
    </row>
    <row r="124" spans="1:44" ht="15" thickBot="1" x14ac:dyDescent="0.4">
      <c r="A124" s="77"/>
      <c r="B124" s="100" t="s">
        <v>378</v>
      </c>
      <c r="C124" s="109">
        <f>C123*(G123/1000)</f>
        <v>0</v>
      </c>
      <c r="D124" s="102" t="s">
        <v>226</v>
      </c>
      <c r="E124" s="77"/>
      <c r="F124" s="77"/>
      <c r="G124" s="95"/>
      <c r="H124" s="77"/>
      <c r="I124" s="77"/>
      <c r="J124" s="77"/>
      <c r="K124" s="100" t="s">
        <v>378</v>
      </c>
      <c r="L124" s="109">
        <f>L123*(P123/1000)</f>
        <v>0</v>
      </c>
      <c r="M124" s="102" t="s">
        <v>226</v>
      </c>
      <c r="N124" s="77"/>
      <c r="O124" s="77"/>
      <c r="P124" s="217"/>
      <c r="Q124" s="77"/>
      <c r="R124" s="171"/>
      <c r="S124" s="171"/>
      <c r="T124" s="100" t="s">
        <v>378</v>
      </c>
      <c r="U124" s="109">
        <f>U123*(Y123/1000)</f>
        <v>0</v>
      </c>
      <c r="V124" s="102" t="s">
        <v>226</v>
      </c>
      <c r="W124" s="77"/>
      <c r="X124" s="77"/>
      <c r="Y124" s="217"/>
      <c r="Z124" s="77"/>
      <c r="AA124" s="77"/>
      <c r="AB124" s="77"/>
      <c r="AC124" s="100" t="s">
        <v>378</v>
      </c>
      <c r="AD124" s="109">
        <f>AD123*(AH123/1000)</f>
        <v>0</v>
      </c>
      <c r="AE124" s="102" t="s">
        <v>226</v>
      </c>
      <c r="AF124" s="77"/>
      <c r="AG124" s="77"/>
      <c r="AH124" s="217"/>
      <c r="AI124" s="77"/>
      <c r="AJ124" s="77"/>
      <c r="AK124" s="100" t="s">
        <v>378</v>
      </c>
      <c r="AL124" s="109">
        <f>AL123*(AP123/1000)</f>
        <v>0</v>
      </c>
      <c r="AM124" s="102" t="s">
        <v>226</v>
      </c>
      <c r="AN124" s="77"/>
      <c r="AO124" s="77"/>
      <c r="AP124" s="217"/>
      <c r="AQ124" s="77"/>
      <c r="AR124" s="77"/>
    </row>
    <row r="125" spans="1:44" x14ac:dyDescent="0.35">
      <c r="A125" s="77"/>
      <c r="B125" s="97" t="s">
        <v>375</v>
      </c>
      <c r="C125" s="206">
        <f>C117+C120+C123</f>
        <v>4000</v>
      </c>
      <c r="D125" s="99" t="s">
        <v>101</v>
      </c>
      <c r="E125" s="77"/>
      <c r="F125" s="77"/>
      <c r="G125" s="77"/>
      <c r="H125" s="77"/>
      <c r="I125" s="77"/>
      <c r="J125" s="77"/>
      <c r="K125" s="97" t="s">
        <v>375</v>
      </c>
      <c r="L125" s="206">
        <f>L117+L120+L123</f>
        <v>4000</v>
      </c>
      <c r="M125" s="99" t="s">
        <v>101</v>
      </c>
      <c r="N125" s="77"/>
      <c r="O125" s="77"/>
      <c r="P125" s="77"/>
      <c r="Q125" s="77"/>
      <c r="R125" s="171"/>
      <c r="S125" s="171"/>
      <c r="T125" s="97" t="s">
        <v>375</v>
      </c>
      <c r="U125" s="206">
        <f>U117+U120+U123</f>
        <v>4000</v>
      </c>
      <c r="V125" s="99" t="s">
        <v>101</v>
      </c>
      <c r="W125" s="77"/>
      <c r="X125" s="77"/>
      <c r="Y125" s="77"/>
      <c r="Z125" s="77"/>
      <c r="AA125" s="77"/>
      <c r="AB125" s="77"/>
      <c r="AC125" s="97" t="s">
        <v>375</v>
      </c>
      <c r="AD125" s="206">
        <f>AD117+AD120+AD123</f>
        <v>4000</v>
      </c>
      <c r="AE125" s="99" t="s">
        <v>101</v>
      </c>
      <c r="AF125" s="77"/>
      <c r="AG125" s="77"/>
      <c r="AH125" s="77"/>
      <c r="AI125" s="77"/>
      <c r="AJ125" s="77"/>
      <c r="AK125" s="97" t="s">
        <v>375</v>
      </c>
      <c r="AL125" s="206">
        <f>AL117+AL120+AL123</f>
        <v>4000</v>
      </c>
      <c r="AM125" s="99" t="s">
        <v>101</v>
      </c>
      <c r="AN125" s="77"/>
      <c r="AO125" s="77"/>
      <c r="AP125" s="77"/>
      <c r="AQ125" s="77"/>
      <c r="AR125" s="77"/>
    </row>
    <row r="126" spans="1:44" x14ac:dyDescent="0.35">
      <c r="A126" s="77"/>
      <c r="B126" s="83" t="s">
        <v>225</v>
      </c>
      <c r="C126" s="155">
        <f>C118+C121+C124</f>
        <v>400</v>
      </c>
      <c r="D126" s="84" t="s">
        <v>226</v>
      </c>
      <c r="E126" s="77"/>
      <c r="F126" s="77"/>
      <c r="G126" s="95"/>
      <c r="H126" s="77"/>
      <c r="I126" s="77"/>
      <c r="J126" s="77"/>
      <c r="K126" s="83" t="s">
        <v>225</v>
      </c>
      <c r="L126" s="155">
        <f>L118+L121+L124</f>
        <v>400</v>
      </c>
      <c r="M126" s="84" t="s">
        <v>226</v>
      </c>
      <c r="N126" s="77"/>
      <c r="O126" s="77"/>
      <c r="P126" s="217"/>
      <c r="Q126" s="77"/>
      <c r="R126" s="171"/>
      <c r="S126" s="171"/>
      <c r="T126" s="83" t="s">
        <v>225</v>
      </c>
      <c r="U126" s="155">
        <f>U118+U121+U124</f>
        <v>400</v>
      </c>
      <c r="V126" s="84" t="s">
        <v>226</v>
      </c>
      <c r="W126" s="77"/>
      <c r="X126" s="77"/>
      <c r="Y126" s="217"/>
      <c r="Z126" s="77"/>
      <c r="AA126" s="77"/>
      <c r="AB126" s="77"/>
      <c r="AC126" s="83" t="s">
        <v>225</v>
      </c>
      <c r="AD126" s="155">
        <f>AD118+AD121+AD124</f>
        <v>400</v>
      </c>
      <c r="AE126" s="84" t="s">
        <v>226</v>
      </c>
      <c r="AF126" s="77"/>
      <c r="AG126" s="77"/>
      <c r="AH126" s="217"/>
      <c r="AI126" s="77"/>
      <c r="AJ126" s="77"/>
      <c r="AK126" s="83" t="s">
        <v>225</v>
      </c>
      <c r="AL126" s="155">
        <f>AL118+AL121+AL124</f>
        <v>400</v>
      </c>
      <c r="AM126" s="84" t="s">
        <v>226</v>
      </c>
      <c r="AN126" s="77"/>
      <c r="AO126" s="77"/>
      <c r="AP126" s="217"/>
      <c r="AQ126" s="77"/>
      <c r="AR126" s="77"/>
    </row>
    <row r="127" spans="1:44" x14ac:dyDescent="0.35">
      <c r="A127" s="77"/>
      <c r="B127" s="83" t="s">
        <v>102</v>
      </c>
      <c r="C127" s="155">
        <f>C114+(C125/3.6)</f>
        <v>51111.111111111109</v>
      </c>
      <c r="D127" s="84" t="s">
        <v>98</v>
      </c>
      <c r="E127" s="77"/>
      <c r="F127" s="77"/>
      <c r="G127" s="95"/>
      <c r="H127" s="77"/>
      <c r="I127" s="77"/>
      <c r="J127" s="77"/>
      <c r="K127" s="83" t="s">
        <v>102</v>
      </c>
      <c r="L127" s="155">
        <f>L114+(L125/3.6)</f>
        <v>51111.111111111109</v>
      </c>
      <c r="M127" s="84" t="s">
        <v>98</v>
      </c>
      <c r="N127" s="77"/>
      <c r="O127" s="77"/>
      <c r="P127" s="217"/>
      <c r="Q127" s="77"/>
      <c r="R127" s="171"/>
      <c r="S127" s="171"/>
      <c r="T127" s="83" t="s">
        <v>102</v>
      </c>
      <c r="U127" s="155">
        <f>U114+(U125/3.6)</f>
        <v>51111.111111111109</v>
      </c>
      <c r="V127" s="84" t="s">
        <v>98</v>
      </c>
      <c r="W127" s="77"/>
      <c r="X127" s="77"/>
      <c r="Y127" s="217"/>
      <c r="Z127" s="77"/>
      <c r="AA127" s="77"/>
      <c r="AB127" s="77"/>
      <c r="AC127" s="83" t="s">
        <v>102</v>
      </c>
      <c r="AD127" s="155">
        <f>AD114+(AD125/3.6)</f>
        <v>51111.111111111109</v>
      </c>
      <c r="AE127" s="84" t="s">
        <v>98</v>
      </c>
      <c r="AF127" s="77"/>
      <c r="AG127" s="77"/>
      <c r="AH127" s="217"/>
      <c r="AI127" s="77"/>
      <c r="AJ127" s="77"/>
      <c r="AK127" s="83" t="s">
        <v>102</v>
      </c>
      <c r="AL127" s="155">
        <f>AL114+(AL125/3.6)</f>
        <v>51111.111111111109</v>
      </c>
      <c r="AM127" s="84" t="s">
        <v>98</v>
      </c>
      <c r="AN127" s="77"/>
      <c r="AO127" s="77"/>
      <c r="AP127" s="217"/>
      <c r="AQ127" s="77"/>
      <c r="AR127" s="77"/>
    </row>
    <row r="128" spans="1:44" x14ac:dyDescent="0.35">
      <c r="A128" s="77"/>
      <c r="B128" s="83" t="s">
        <v>103</v>
      </c>
      <c r="C128" s="155">
        <f>(C114*3.6)+C125</f>
        <v>184000</v>
      </c>
      <c r="D128" s="84" t="s">
        <v>101</v>
      </c>
      <c r="E128" s="77"/>
      <c r="F128" s="77"/>
      <c r="G128" s="95"/>
      <c r="H128" s="77"/>
      <c r="I128" s="77"/>
      <c r="J128" s="77"/>
      <c r="K128" s="83" t="s">
        <v>103</v>
      </c>
      <c r="L128" s="155">
        <f>(L114*3.6)+L125</f>
        <v>184000</v>
      </c>
      <c r="M128" s="84" t="s">
        <v>101</v>
      </c>
      <c r="N128" s="77"/>
      <c r="O128" s="77"/>
      <c r="P128" s="217"/>
      <c r="Q128" s="77"/>
      <c r="R128" s="171"/>
      <c r="S128" s="171"/>
      <c r="T128" s="83" t="s">
        <v>103</v>
      </c>
      <c r="U128" s="155">
        <f>(U114*3.6)+U125</f>
        <v>184000</v>
      </c>
      <c r="V128" s="84" t="s">
        <v>101</v>
      </c>
      <c r="W128" s="77"/>
      <c r="X128" s="77"/>
      <c r="Y128" s="217"/>
      <c r="Z128" s="77"/>
      <c r="AA128" s="77"/>
      <c r="AB128" s="77"/>
      <c r="AC128" s="83" t="s">
        <v>103</v>
      </c>
      <c r="AD128" s="155">
        <f>(AD114*3.6)+AD125</f>
        <v>184000</v>
      </c>
      <c r="AE128" s="84" t="s">
        <v>101</v>
      </c>
      <c r="AF128" s="77"/>
      <c r="AG128" s="77"/>
      <c r="AH128" s="217"/>
      <c r="AI128" s="77"/>
      <c r="AJ128" s="77"/>
      <c r="AK128" s="83" t="s">
        <v>103</v>
      </c>
      <c r="AL128" s="155">
        <f>(AL114*3.6)+AL125</f>
        <v>184000</v>
      </c>
      <c r="AM128" s="84" t="s">
        <v>101</v>
      </c>
      <c r="AN128" s="77"/>
      <c r="AO128" s="77"/>
      <c r="AP128" s="217"/>
      <c r="AQ128" s="77"/>
      <c r="AR128" s="77"/>
    </row>
    <row r="129" spans="1:44" x14ac:dyDescent="0.35">
      <c r="A129" s="77"/>
      <c r="B129" s="83" t="s">
        <v>228</v>
      </c>
      <c r="C129" s="155">
        <f>C115+C126</f>
        <v>18200</v>
      </c>
      <c r="D129" s="84" t="s">
        <v>229</v>
      </c>
      <c r="E129" s="77"/>
      <c r="F129" s="77"/>
      <c r="G129" s="95"/>
      <c r="H129" s="77"/>
      <c r="I129" s="77"/>
      <c r="J129" s="77"/>
      <c r="K129" s="83" t="s">
        <v>228</v>
      </c>
      <c r="L129" s="155">
        <f>L115+L126</f>
        <v>18200</v>
      </c>
      <c r="M129" s="84" t="s">
        <v>229</v>
      </c>
      <c r="N129" s="77"/>
      <c r="O129" s="77"/>
      <c r="P129" s="217"/>
      <c r="Q129" s="77"/>
      <c r="R129" s="171"/>
      <c r="S129" s="171"/>
      <c r="T129" s="83" t="s">
        <v>228</v>
      </c>
      <c r="U129" s="155">
        <f>U115+U126</f>
        <v>18200</v>
      </c>
      <c r="V129" s="84" t="s">
        <v>229</v>
      </c>
      <c r="W129" s="77"/>
      <c r="X129" s="77"/>
      <c r="Y129" s="217"/>
      <c r="Z129" s="77"/>
      <c r="AA129" s="77"/>
      <c r="AB129" s="77"/>
      <c r="AC129" s="83" t="s">
        <v>228</v>
      </c>
      <c r="AD129" s="155">
        <f>AD115+AD126</f>
        <v>18200</v>
      </c>
      <c r="AE129" s="84" t="s">
        <v>229</v>
      </c>
      <c r="AF129" s="77"/>
      <c r="AG129" s="77"/>
      <c r="AH129" s="217"/>
      <c r="AI129" s="77"/>
      <c r="AJ129" s="77"/>
      <c r="AK129" s="83" t="s">
        <v>228</v>
      </c>
      <c r="AL129" s="155">
        <f>AL115+AL126</f>
        <v>18200</v>
      </c>
      <c r="AM129" s="84" t="s">
        <v>229</v>
      </c>
      <c r="AN129" s="77"/>
      <c r="AO129" s="77"/>
      <c r="AP129" s="217"/>
      <c r="AQ129" s="77"/>
      <c r="AR129" s="77"/>
    </row>
    <row r="130" spans="1:44" x14ac:dyDescent="0.35">
      <c r="A130" s="77"/>
      <c r="B130" s="83" t="s">
        <v>385</v>
      </c>
      <c r="C130" s="207">
        <f>C127/C111</f>
        <v>255.55555555555554</v>
      </c>
      <c r="D130" s="84" t="s">
        <v>108</v>
      </c>
      <c r="E130" s="77"/>
      <c r="F130" s="77"/>
      <c r="G130" s="95"/>
      <c r="H130" s="77"/>
      <c r="I130" s="77"/>
      <c r="J130" s="77"/>
      <c r="K130" s="83" t="s">
        <v>385</v>
      </c>
      <c r="L130" s="207">
        <f>L127/L111</f>
        <v>255.55555555555554</v>
      </c>
      <c r="M130" s="84" t="s">
        <v>108</v>
      </c>
      <c r="N130" s="77"/>
      <c r="O130" s="77"/>
      <c r="P130" s="217"/>
      <c r="Q130" s="77"/>
      <c r="R130" s="171"/>
      <c r="S130" s="171"/>
      <c r="T130" s="83" t="s">
        <v>385</v>
      </c>
      <c r="U130" s="207">
        <f>U127/U111</f>
        <v>255.55555555555554</v>
      </c>
      <c r="V130" s="84" t="s">
        <v>108</v>
      </c>
      <c r="W130" s="77"/>
      <c r="X130" s="77"/>
      <c r="Y130" s="217"/>
      <c r="Z130" s="77"/>
      <c r="AA130" s="77"/>
      <c r="AB130" s="77"/>
      <c r="AC130" s="83" t="s">
        <v>385</v>
      </c>
      <c r="AD130" s="207">
        <f>AD127/AD111</f>
        <v>255.55555555555554</v>
      </c>
      <c r="AE130" s="84" t="s">
        <v>108</v>
      </c>
      <c r="AF130" s="77"/>
      <c r="AG130" s="77"/>
      <c r="AH130" s="217"/>
      <c r="AI130" s="77"/>
      <c r="AJ130" s="77"/>
      <c r="AK130" s="83" t="s">
        <v>385</v>
      </c>
      <c r="AL130" s="207">
        <f>AL127/AL111</f>
        <v>255.55555555555554</v>
      </c>
      <c r="AM130" s="84" t="s">
        <v>108</v>
      </c>
      <c r="AN130" s="77"/>
      <c r="AO130" s="77"/>
      <c r="AP130" s="217"/>
      <c r="AQ130" s="77"/>
      <c r="AR130" s="77"/>
    </row>
    <row r="131" spans="1:44" x14ac:dyDescent="0.35">
      <c r="A131" s="77"/>
      <c r="B131" s="83" t="s">
        <v>384</v>
      </c>
      <c r="C131" s="207">
        <f>C127/C113</f>
        <v>104.30839002267574</v>
      </c>
      <c r="D131" s="84" t="s">
        <v>110</v>
      </c>
      <c r="E131" s="77"/>
      <c r="F131" s="77"/>
      <c r="G131" s="95"/>
      <c r="H131" s="77"/>
      <c r="I131" s="77"/>
      <c r="J131" s="77"/>
      <c r="K131" s="83" t="s">
        <v>384</v>
      </c>
      <c r="L131" s="207">
        <f>L127/L113</f>
        <v>104.30839002267574</v>
      </c>
      <c r="M131" s="84" t="s">
        <v>110</v>
      </c>
      <c r="N131" s="77"/>
      <c r="O131" s="77"/>
      <c r="P131" s="217"/>
      <c r="Q131" s="77"/>
      <c r="R131" s="77"/>
      <c r="S131" s="77"/>
      <c r="T131" s="83" t="s">
        <v>384</v>
      </c>
      <c r="U131" s="207">
        <f>U127/U113</f>
        <v>104.30839002267574</v>
      </c>
      <c r="V131" s="84" t="s">
        <v>110</v>
      </c>
      <c r="W131" s="77"/>
      <c r="X131" s="77"/>
      <c r="Y131" s="217"/>
      <c r="Z131" s="77"/>
      <c r="AA131" s="77"/>
      <c r="AB131" s="77"/>
      <c r="AC131" s="83" t="s">
        <v>384</v>
      </c>
      <c r="AD131" s="207">
        <f>AD127/AD113</f>
        <v>104.30839002267574</v>
      </c>
      <c r="AE131" s="84" t="s">
        <v>110</v>
      </c>
      <c r="AF131" s="77"/>
      <c r="AG131" s="77"/>
      <c r="AH131" s="217"/>
      <c r="AI131" s="77"/>
      <c r="AJ131" s="77"/>
      <c r="AK131" s="83" t="s">
        <v>384</v>
      </c>
      <c r="AL131" s="207">
        <f>AL127/AL113</f>
        <v>104.30839002267574</v>
      </c>
      <c r="AM131" s="84" t="s">
        <v>110</v>
      </c>
      <c r="AN131" s="77"/>
      <c r="AO131" s="77"/>
      <c r="AP131" s="217"/>
      <c r="AQ131" s="77"/>
      <c r="AR131" s="77"/>
    </row>
    <row r="132" spans="1:44" x14ac:dyDescent="0.35">
      <c r="A132" s="77"/>
      <c r="B132" s="83" t="s">
        <v>383</v>
      </c>
      <c r="C132" s="207">
        <f>C128/C111</f>
        <v>920</v>
      </c>
      <c r="D132" s="84" t="s">
        <v>109</v>
      </c>
      <c r="E132" s="77"/>
      <c r="F132" s="77"/>
      <c r="G132" s="95"/>
      <c r="H132" s="77"/>
      <c r="I132" s="77"/>
      <c r="J132" s="77"/>
      <c r="K132" s="83" t="s">
        <v>383</v>
      </c>
      <c r="L132" s="207">
        <f>L128/L111</f>
        <v>920</v>
      </c>
      <c r="M132" s="84" t="s">
        <v>109</v>
      </c>
      <c r="N132" s="77"/>
      <c r="O132" s="77"/>
      <c r="P132" s="217"/>
      <c r="Q132" s="77"/>
      <c r="R132" s="77"/>
      <c r="S132" s="77"/>
      <c r="T132" s="83" t="s">
        <v>383</v>
      </c>
      <c r="U132" s="207">
        <f>U128/U111</f>
        <v>920</v>
      </c>
      <c r="V132" s="84" t="s">
        <v>109</v>
      </c>
      <c r="W132" s="77"/>
      <c r="X132" s="77"/>
      <c r="Y132" s="217"/>
      <c r="Z132" s="77"/>
      <c r="AA132" s="77"/>
      <c r="AB132" s="77"/>
      <c r="AC132" s="83" t="s">
        <v>383</v>
      </c>
      <c r="AD132" s="207">
        <f>AD128/AD111</f>
        <v>920</v>
      </c>
      <c r="AE132" s="84" t="s">
        <v>109</v>
      </c>
      <c r="AF132" s="77"/>
      <c r="AG132" s="77"/>
      <c r="AH132" s="217"/>
      <c r="AI132" s="77"/>
      <c r="AJ132" s="77"/>
      <c r="AK132" s="83" t="s">
        <v>383</v>
      </c>
      <c r="AL132" s="207">
        <f>AL128/AL111</f>
        <v>920</v>
      </c>
      <c r="AM132" s="84" t="s">
        <v>109</v>
      </c>
      <c r="AN132" s="77"/>
      <c r="AO132" s="77"/>
      <c r="AP132" s="217"/>
      <c r="AQ132" s="77"/>
      <c r="AR132" s="77"/>
    </row>
    <row r="133" spans="1:44" x14ac:dyDescent="0.35">
      <c r="A133" s="77"/>
      <c r="B133" s="83" t="s">
        <v>382</v>
      </c>
      <c r="C133" s="207">
        <f>C128/C113</f>
        <v>375.51020408163265</v>
      </c>
      <c r="D133" s="84" t="s">
        <v>111</v>
      </c>
      <c r="E133" s="77"/>
      <c r="F133" s="77"/>
      <c r="G133" s="95"/>
      <c r="H133" s="77"/>
      <c r="I133" s="77"/>
      <c r="J133" s="77"/>
      <c r="K133" s="83" t="s">
        <v>382</v>
      </c>
      <c r="L133" s="207">
        <f>L128/L113</f>
        <v>375.51020408163265</v>
      </c>
      <c r="M133" s="84" t="s">
        <v>111</v>
      </c>
      <c r="N133" s="77"/>
      <c r="O133" s="77"/>
      <c r="P133" s="217"/>
      <c r="Q133" s="77"/>
      <c r="R133" s="77"/>
      <c r="S133" s="77"/>
      <c r="T133" s="83" t="s">
        <v>382</v>
      </c>
      <c r="U133" s="207">
        <f>U128/U113</f>
        <v>375.51020408163265</v>
      </c>
      <c r="V133" s="84" t="s">
        <v>111</v>
      </c>
      <c r="W133" s="77"/>
      <c r="X133" s="77"/>
      <c r="Y133" s="217"/>
      <c r="Z133" s="77"/>
      <c r="AA133" s="77"/>
      <c r="AB133" s="77"/>
      <c r="AC133" s="83" t="s">
        <v>382</v>
      </c>
      <c r="AD133" s="207">
        <f>AD128/AD113</f>
        <v>375.51020408163265</v>
      </c>
      <c r="AE133" s="84" t="s">
        <v>111</v>
      </c>
      <c r="AF133" s="77"/>
      <c r="AG133" s="77"/>
      <c r="AH133" s="217"/>
      <c r="AI133" s="77"/>
      <c r="AJ133" s="77"/>
      <c r="AK133" s="83" t="s">
        <v>382</v>
      </c>
      <c r="AL133" s="207">
        <f>AL128/AL113</f>
        <v>375.51020408163265</v>
      </c>
      <c r="AM133" s="84" t="s">
        <v>111</v>
      </c>
      <c r="AN133" s="77"/>
      <c r="AO133" s="77"/>
      <c r="AP133" s="217"/>
      <c r="AQ133" s="77"/>
      <c r="AR133" s="77"/>
    </row>
    <row r="134" spans="1:44" x14ac:dyDescent="0.35">
      <c r="A134" s="77"/>
      <c r="B134" s="83" t="s">
        <v>230</v>
      </c>
      <c r="C134" s="208">
        <f>C129/C111</f>
        <v>91</v>
      </c>
      <c r="D134" s="86" t="s">
        <v>232</v>
      </c>
      <c r="E134" s="77"/>
      <c r="F134" s="77"/>
      <c r="G134" s="95"/>
      <c r="H134" s="77"/>
      <c r="I134" s="77"/>
      <c r="J134" s="77"/>
      <c r="K134" s="83" t="s">
        <v>230</v>
      </c>
      <c r="L134" s="208">
        <f>L129/L111</f>
        <v>91</v>
      </c>
      <c r="M134" s="86" t="s">
        <v>232</v>
      </c>
      <c r="N134" s="77"/>
      <c r="O134" s="77"/>
      <c r="P134" s="217"/>
      <c r="Q134" s="77"/>
      <c r="R134" s="77"/>
      <c r="S134" s="77"/>
      <c r="T134" s="83" t="s">
        <v>230</v>
      </c>
      <c r="U134" s="208">
        <f>U129/U111</f>
        <v>91</v>
      </c>
      <c r="V134" s="86" t="s">
        <v>232</v>
      </c>
      <c r="W134" s="77"/>
      <c r="X134" s="77"/>
      <c r="Y134" s="217"/>
      <c r="Z134" s="77"/>
      <c r="AA134" s="77"/>
      <c r="AB134" s="77"/>
      <c r="AC134" s="83" t="s">
        <v>230</v>
      </c>
      <c r="AD134" s="208">
        <f>AD129/AD111</f>
        <v>91</v>
      </c>
      <c r="AE134" s="86" t="s">
        <v>232</v>
      </c>
      <c r="AF134" s="77"/>
      <c r="AG134" s="77"/>
      <c r="AH134" s="217"/>
      <c r="AI134" s="77"/>
      <c r="AJ134" s="77"/>
      <c r="AK134" s="83" t="s">
        <v>230</v>
      </c>
      <c r="AL134" s="208">
        <f>AL129/AL111</f>
        <v>91</v>
      </c>
      <c r="AM134" s="86" t="s">
        <v>232</v>
      </c>
      <c r="AN134" s="77"/>
      <c r="AO134" s="77"/>
      <c r="AP134" s="217"/>
      <c r="AQ134" s="77"/>
      <c r="AR134" s="77"/>
    </row>
    <row r="135" spans="1:44" ht="18.5" x14ac:dyDescent="0.35">
      <c r="A135" s="77"/>
      <c r="B135" s="83" t="s">
        <v>231</v>
      </c>
      <c r="C135" s="212">
        <f>C126/C113</f>
        <v>0.81632653061224492</v>
      </c>
      <c r="D135" s="86" t="s">
        <v>233</v>
      </c>
      <c r="E135" s="77"/>
      <c r="F135" s="77"/>
      <c r="G135" s="167" t="s">
        <v>127</v>
      </c>
      <c r="H135" s="77"/>
      <c r="I135" s="77"/>
      <c r="J135" s="77"/>
      <c r="K135" s="83" t="s">
        <v>231</v>
      </c>
      <c r="L135" s="212">
        <f>L126/L113</f>
        <v>0.81632653061224492</v>
      </c>
      <c r="M135" s="86" t="s">
        <v>233</v>
      </c>
      <c r="N135" s="77"/>
      <c r="O135" s="77"/>
      <c r="P135" s="214" t="s">
        <v>127</v>
      </c>
      <c r="Q135" s="77"/>
      <c r="R135" s="77"/>
      <c r="S135" s="77"/>
      <c r="T135" s="83" t="s">
        <v>231</v>
      </c>
      <c r="U135" s="212">
        <f>U126/U113</f>
        <v>0.81632653061224492</v>
      </c>
      <c r="V135" s="86" t="s">
        <v>233</v>
      </c>
      <c r="W135" s="77"/>
      <c r="X135" s="77"/>
      <c r="Y135" s="214" t="s">
        <v>127</v>
      </c>
      <c r="Z135" s="77"/>
      <c r="AA135" s="77"/>
      <c r="AB135" s="77"/>
      <c r="AC135" s="83" t="s">
        <v>231</v>
      </c>
      <c r="AD135" s="212">
        <f>AD126/AD113</f>
        <v>0.81632653061224492</v>
      </c>
      <c r="AE135" s="86" t="s">
        <v>233</v>
      </c>
      <c r="AF135" s="77"/>
      <c r="AG135" s="77"/>
      <c r="AH135" s="214" t="s">
        <v>127</v>
      </c>
      <c r="AI135" s="77"/>
      <c r="AJ135" s="77"/>
      <c r="AK135" s="83" t="s">
        <v>231</v>
      </c>
      <c r="AL135" s="212">
        <f>AL126/AL113</f>
        <v>0.81632653061224492</v>
      </c>
      <c r="AM135" s="86" t="s">
        <v>233</v>
      </c>
      <c r="AN135" s="77"/>
      <c r="AO135" s="77"/>
      <c r="AP135" s="214" t="s">
        <v>127</v>
      </c>
      <c r="AQ135" s="77"/>
      <c r="AR135" s="77"/>
    </row>
    <row r="136" spans="1:44" ht="15.5" x14ac:dyDescent="0.35">
      <c r="A136" s="77"/>
      <c r="B136" s="83" t="s">
        <v>117</v>
      </c>
      <c r="C136" s="108">
        <v>60</v>
      </c>
      <c r="D136" s="86" t="s">
        <v>118</v>
      </c>
      <c r="E136" s="77"/>
      <c r="F136" s="77"/>
      <c r="G136" s="129">
        <f>IF(C136="","",C136/10)</f>
        <v>6</v>
      </c>
      <c r="H136" s="83" t="s">
        <v>128</v>
      </c>
      <c r="I136" s="77"/>
      <c r="J136" s="77"/>
      <c r="K136" s="83" t="s">
        <v>117</v>
      </c>
      <c r="L136" s="108">
        <v>60</v>
      </c>
      <c r="M136" s="86" t="s">
        <v>118</v>
      </c>
      <c r="N136" s="77"/>
      <c r="O136" s="77"/>
      <c r="P136" s="129">
        <f>IF(L136="","",L136/10)</f>
        <v>6</v>
      </c>
      <c r="Q136" s="83" t="s">
        <v>128</v>
      </c>
      <c r="R136" s="77"/>
      <c r="S136" s="77"/>
      <c r="T136" s="83" t="s">
        <v>117</v>
      </c>
      <c r="U136" s="108">
        <v>60</v>
      </c>
      <c r="V136" s="86" t="s">
        <v>118</v>
      </c>
      <c r="W136" s="77"/>
      <c r="X136" s="77"/>
      <c r="Y136" s="129">
        <f>IF(U136="","",U136/10)</f>
        <v>6</v>
      </c>
      <c r="Z136" s="83" t="s">
        <v>128</v>
      </c>
      <c r="AA136" s="77"/>
      <c r="AB136" s="77"/>
      <c r="AC136" s="83" t="s">
        <v>117</v>
      </c>
      <c r="AD136" s="108">
        <v>60</v>
      </c>
      <c r="AE136" s="86" t="s">
        <v>118</v>
      </c>
      <c r="AF136" s="77"/>
      <c r="AG136" s="77"/>
      <c r="AH136" s="129">
        <f>IF(AD136="","",AD136/10)</f>
        <v>6</v>
      </c>
      <c r="AI136" s="83" t="s">
        <v>128</v>
      </c>
      <c r="AJ136" s="77"/>
      <c r="AK136" s="83" t="s">
        <v>117</v>
      </c>
      <c r="AL136" s="108">
        <v>60</v>
      </c>
      <c r="AM136" s="86" t="s">
        <v>118</v>
      </c>
      <c r="AN136" s="77"/>
      <c r="AO136" s="77"/>
      <c r="AP136" s="129">
        <f>IF(AL136="","",AL136/10)</f>
        <v>6</v>
      </c>
      <c r="AQ136" s="83" t="s">
        <v>128</v>
      </c>
      <c r="AR136" s="77"/>
    </row>
    <row r="137" spans="1:44" ht="28.5" customHeight="1" x14ac:dyDescent="0.35">
      <c r="A137" s="77"/>
      <c r="B137" s="83" t="s">
        <v>119</v>
      </c>
      <c r="C137" s="298" t="s">
        <v>120</v>
      </c>
      <c r="D137" s="299"/>
      <c r="E137" s="299"/>
      <c r="F137" s="300"/>
      <c r="G137" s="129">
        <f>IF(C137="","",VLOOKUP(C137,'VLOOKUP etc.'!$L$2:$M$8,2,FALSE))</f>
        <v>4</v>
      </c>
      <c r="H137" s="83" t="s">
        <v>129</v>
      </c>
      <c r="I137" s="77"/>
      <c r="J137" s="77"/>
      <c r="K137" s="83" t="s">
        <v>119</v>
      </c>
      <c r="L137" s="298" t="s">
        <v>120</v>
      </c>
      <c r="M137" s="299"/>
      <c r="N137" s="299"/>
      <c r="O137" s="300"/>
      <c r="P137" s="129">
        <f>IF(L137="","",VLOOKUP(L137,'VLOOKUP etc.'!$L$2:$M$8,2,FALSE))</f>
        <v>4</v>
      </c>
      <c r="Q137" s="83" t="s">
        <v>129</v>
      </c>
      <c r="R137" s="77"/>
      <c r="S137" s="77"/>
      <c r="T137" s="83" t="s">
        <v>119</v>
      </c>
      <c r="U137" s="298" t="s">
        <v>120</v>
      </c>
      <c r="V137" s="299"/>
      <c r="W137" s="299"/>
      <c r="X137" s="300"/>
      <c r="Y137" s="129">
        <f>IF(U137="","",VLOOKUP(U137,'VLOOKUP etc.'!$L$2:$M$8,2,FALSE))</f>
        <v>4</v>
      </c>
      <c r="Z137" s="83" t="s">
        <v>129</v>
      </c>
      <c r="AA137" s="77"/>
      <c r="AB137" s="77"/>
      <c r="AC137" s="83" t="s">
        <v>119</v>
      </c>
      <c r="AD137" s="298" t="s">
        <v>120</v>
      </c>
      <c r="AE137" s="299"/>
      <c r="AF137" s="299"/>
      <c r="AG137" s="300"/>
      <c r="AH137" s="129">
        <f>IF(AD137="","",VLOOKUP(AD137,'VLOOKUP etc.'!$L$2:$M$8,2,FALSE))</f>
        <v>4</v>
      </c>
      <c r="AI137" s="83" t="s">
        <v>129</v>
      </c>
      <c r="AJ137" s="77"/>
      <c r="AK137" s="83" t="s">
        <v>119</v>
      </c>
      <c r="AL137" s="298" t="s">
        <v>120</v>
      </c>
      <c r="AM137" s="299"/>
      <c r="AN137" s="299"/>
      <c r="AO137" s="300"/>
      <c r="AP137" s="129">
        <f>IF(AL137="","",VLOOKUP(AL137,'VLOOKUP etc.'!$L$2:$M$8,2,FALSE))</f>
        <v>4</v>
      </c>
      <c r="AQ137" s="83" t="s">
        <v>129</v>
      </c>
      <c r="AR137" s="77"/>
    </row>
    <row r="138" spans="1:44" ht="29" x14ac:dyDescent="0.35">
      <c r="A138" s="77"/>
      <c r="B138" s="75" t="s">
        <v>126</v>
      </c>
      <c r="C138" s="295" t="s">
        <v>381</v>
      </c>
      <c r="D138" s="296"/>
      <c r="E138" s="296"/>
      <c r="F138" s="297"/>
      <c r="G138" s="129">
        <f>IF(C138="","",VLOOKUP(C138,'VLOOKUP etc.'!$N$2:$O$5,2,FALSE))</f>
        <v>3</v>
      </c>
      <c r="H138" s="83" t="s">
        <v>129</v>
      </c>
      <c r="I138" s="77"/>
      <c r="J138" s="77"/>
      <c r="K138" s="75" t="s">
        <v>126</v>
      </c>
      <c r="L138" s="295" t="s">
        <v>381</v>
      </c>
      <c r="M138" s="296"/>
      <c r="N138" s="296"/>
      <c r="O138" s="297"/>
      <c r="P138" s="129">
        <f>IF(L138="","",VLOOKUP(L138,'VLOOKUP etc.'!$N$2:$O$5,2,FALSE))</f>
        <v>3</v>
      </c>
      <c r="Q138" s="83" t="s">
        <v>129</v>
      </c>
      <c r="R138" s="77"/>
      <c r="S138" s="77"/>
      <c r="T138" s="75" t="s">
        <v>126</v>
      </c>
      <c r="U138" s="295" t="s">
        <v>381</v>
      </c>
      <c r="V138" s="296"/>
      <c r="W138" s="296"/>
      <c r="X138" s="297"/>
      <c r="Y138" s="129">
        <f>IF(U138="","",VLOOKUP(U138,'VLOOKUP etc.'!$N$2:$O$5,2,FALSE))</f>
        <v>3</v>
      </c>
      <c r="Z138" s="83" t="s">
        <v>129</v>
      </c>
      <c r="AA138" s="77"/>
      <c r="AB138" s="77"/>
      <c r="AC138" s="75" t="s">
        <v>126</v>
      </c>
      <c r="AD138" s="295" t="s">
        <v>381</v>
      </c>
      <c r="AE138" s="296"/>
      <c r="AF138" s="296"/>
      <c r="AG138" s="297"/>
      <c r="AH138" s="129">
        <f>IF(AD138="","",VLOOKUP(AD138,'VLOOKUP etc.'!$N$2:$O$5,2,FALSE))</f>
        <v>3</v>
      </c>
      <c r="AI138" s="83" t="s">
        <v>129</v>
      </c>
      <c r="AJ138" s="77"/>
      <c r="AK138" s="75" t="s">
        <v>126</v>
      </c>
      <c r="AL138" s="295" t="s">
        <v>381</v>
      </c>
      <c r="AM138" s="296"/>
      <c r="AN138" s="296"/>
      <c r="AO138" s="297"/>
      <c r="AP138" s="129">
        <f>IF(AL138="","",VLOOKUP(AL138,'VLOOKUP etc.'!$N$2:$O$5,2,FALSE))</f>
        <v>3</v>
      </c>
      <c r="AQ138" s="83" t="s">
        <v>129</v>
      </c>
      <c r="AR138" s="77"/>
    </row>
    <row r="139" spans="1:44" x14ac:dyDescent="0.3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row>
    <row r="140" spans="1:44" x14ac:dyDescent="0.3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row>
    <row r="141" spans="1:44" ht="18.5" x14ac:dyDescent="0.45">
      <c r="A141" s="77"/>
      <c r="B141" s="291" t="s">
        <v>184</v>
      </c>
      <c r="C141" s="292"/>
      <c r="D141" s="292"/>
      <c r="E141" s="292"/>
      <c r="F141" s="292"/>
      <c r="G141" s="292"/>
      <c r="H141" s="293"/>
      <c r="I141" s="77"/>
      <c r="J141" s="77"/>
      <c r="K141" s="291" t="s">
        <v>184</v>
      </c>
      <c r="L141" s="292"/>
      <c r="M141" s="292"/>
      <c r="N141" s="292"/>
      <c r="O141" s="292"/>
      <c r="P141" s="292"/>
      <c r="Q141" s="293"/>
      <c r="R141" s="77"/>
      <c r="S141" s="77"/>
      <c r="T141" s="291" t="s">
        <v>184</v>
      </c>
      <c r="U141" s="292"/>
      <c r="V141" s="292"/>
      <c r="W141" s="292"/>
      <c r="X141" s="292"/>
      <c r="Y141" s="292"/>
      <c r="Z141" s="293"/>
      <c r="AA141" s="77"/>
      <c r="AB141" s="77"/>
      <c r="AC141" s="291" t="s">
        <v>184</v>
      </c>
      <c r="AD141" s="292"/>
      <c r="AE141" s="292"/>
      <c r="AF141" s="292"/>
      <c r="AG141" s="292"/>
      <c r="AH141" s="292"/>
      <c r="AI141" s="293"/>
      <c r="AJ141" s="77"/>
      <c r="AK141" s="291" t="s">
        <v>184</v>
      </c>
      <c r="AL141" s="292"/>
      <c r="AM141" s="292"/>
      <c r="AN141" s="292"/>
      <c r="AO141" s="292"/>
      <c r="AP141" s="292"/>
      <c r="AQ141" s="293"/>
      <c r="AR141" s="77"/>
    </row>
    <row r="142" spans="1:44" ht="29" x14ac:dyDescent="0.35">
      <c r="A142" s="77"/>
      <c r="B142" s="73" t="s">
        <v>185</v>
      </c>
      <c r="C142" s="71" t="s">
        <v>23</v>
      </c>
      <c r="D142" s="77"/>
      <c r="E142" s="77"/>
      <c r="F142" s="77"/>
      <c r="G142" s="77"/>
      <c r="H142" s="77"/>
      <c r="I142" s="77"/>
      <c r="J142" s="77"/>
      <c r="K142" s="73" t="s">
        <v>185</v>
      </c>
      <c r="L142" s="71" t="s">
        <v>23</v>
      </c>
      <c r="M142" s="77"/>
      <c r="N142" s="77"/>
      <c r="O142" s="77"/>
      <c r="P142" s="77"/>
      <c r="Q142" s="77"/>
      <c r="R142" s="77"/>
      <c r="S142" s="77"/>
      <c r="T142" s="73" t="s">
        <v>185</v>
      </c>
      <c r="U142" s="71"/>
      <c r="V142" s="77"/>
      <c r="W142" s="77"/>
      <c r="X142" s="77"/>
      <c r="Y142" s="77"/>
      <c r="Z142" s="77"/>
      <c r="AA142" s="77"/>
      <c r="AB142" s="77"/>
      <c r="AC142" s="73" t="s">
        <v>185</v>
      </c>
      <c r="AD142" s="71"/>
      <c r="AE142" s="77"/>
      <c r="AF142" s="77"/>
      <c r="AG142" s="77"/>
      <c r="AH142" s="77"/>
      <c r="AI142" s="77"/>
      <c r="AJ142" s="77"/>
      <c r="AK142" s="73" t="s">
        <v>185</v>
      </c>
      <c r="AL142" s="71"/>
      <c r="AM142" s="77"/>
      <c r="AN142" s="77"/>
      <c r="AO142" s="77"/>
      <c r="AP142" s="77"/>
      <c r="AQ142" s="77"/>
      <c r="AR142" s="77"/>
    </row>
    <row r="143" spans="1:44" ht="29" x14ac:dyDescent="0.35">
      <c r="A143" s="77"/>
      <c r="B143" s="73" t="s">
        <v>186</v>
      </c>
      <c r="C143" s="71" t="s">
        <v>23</v>
      </c>
      <c r="D143" s="77"/>
      <c r="E143" s="77"/>
      <c r="F143" s="77"/>
      <c r="G143" s="77"/>
      <c r="H143" s="77"/>
      <c r="I143" s="77"/>
      <c r="J143" s="77"/>
      <c r="K143" s="73" t="s">
        <v>186</v>
      </c>
      <c r="L143" s="71" t="s">
        <v>23</v>
      </c>
      <c r="M143" s="77"/>
      <c r="N143" s="77"/>
      <c r="O143" s="77"/>
      <c r="P143" s="77"/>
      <c r="Q143" s="77"/>
      <c r="R143" s="77"/>
      <c r="S143" s="77"/>
      <c r="T143" s="73" t="s">
        <v>186</v>
      </c>
      <c r="U143" s="71"/>
      <c r="V143" s="77"/>
      <c r="W143" s="77"/>
      <c r="X143" s="77"/>
      <c r="Y143" s="77"/>
      <c r="Z143" s="77"/>
      <c r="AA143" s="77"/>
      <c r="AB143" s="77"/>
      <c r="AC143" s="73" t="s">
        <v>186</v>
      </c>
      <c r="AD143" s="71"/>
      <c r="AE143" s="77"/>
      <c r="AF143" s="77"/>
      <c r="AG143" s="77"/>
      <c r="AH143" s="77"/>
      <c r="AI143" s="77"/>
      <c r="AJ143" s="77"/>
      <c r="AK143" s="73" t="s">
        <v>186</v>
      </c>
      <c r="AL143" s="71"/>
      <c r="AM143" s="77"/>
      <c r="AN143" s="77"/>
      <c r="AO143" s="77"/>
      <c r="AP143" s="77"/>
      <c r="AQ143" s="77"/>
      <c r="AR143" s="77"/>
    </row>
    <row r="144" spans="1:44" ht="29" x14ac:dyDescent="0.35">
      <c r="A144" s="77"/>
      <c r="B144" s="73" t="s">
        <v>187</v>
      </c>
      <c r="C144" s="71" t="s">
        <v>23</v>
      </c>
      <c r="D144" s="77"/>
      <c r="E144" s="77"/>
      <c r="F144" s="77"/>
      <c r="G144" s="77"/>
      <c r="H144" s="167" t="s">
        <v>398</v>
      </c>
      <c r="I144" s="77"/>
      <c r="J144" s="77"/>
      <c r="K144" s="73" t="s">
        <v>187</v>
      </c>
      <c r="L144" s="71" t="s">
        <v>23</v>
      </c>
      <c r="M144" s="77"/>
      <c r="N144" s="77"/>
      <c r="O144" s="77"/>
      <c r="P144" s="77"/>
      <c r="Q144" s="214" t="s">
        <v>398</v>
      </c>
      <c r="R144" s="77"/>
      <c r="S144" s="77"/>
      <c r="T144" s="73" t="s">
        <v>187</v>
      </c>
      <c r="U144" s="71"/>
      <c r="V144" s="77"/>
      <c r="W144" s="77"/>
      <c r="X144" s="77"/>
      <c r="Y144" s="77"/>
      <c r="Z144" s="214" t="s">
        <v>398</v>
      </c>
      <c r="AA144" s="77"/>
      <c r="AB144" s="77"/>
      <c r="AC144" s="73" t="s">
        <v>187</v>
      </c>
      <c r="AD144" s="71"/>
      <c r="AE144" s="77"/>
      <c r="AF144" s="77"/>
      <c r="AG144" s="77"/>
      <c r="AH144" s="77"/>
      <c r="AI144" s="214" t="s">
        <v>398</v>
      </c>
      <c r="AJ144" s="77"/>
      <c r="AK144" s="73" t="s">
        <v>187</v>
      </c>
      <c r="AL144" s="71"/>
      <c r="AM144" s="77"/>
      <c r="AN144" s="77"/>
      <c r="AO144" s="77"/>
      <c r="AP144" s="77"/>
      <c r="AQ144" s="214" t="s">
        <v>398</v>
      </c>
      <c r="AR144" s="77"/>
    </row>
    <row r="145" spans="1:44" ht="29" x14ac:dyDescent="0.35">
      <c r="A145" s="77"/>
      <c r="B145" s="73" t="s">
        <v>188</v>
      </c>
      <c r="C145" s="71" t="s">
        <v>23</v>
      </c>
      <c r="D145" s="77"/>
      <c r="E145" s="77"/>
      <c r="F145" s="77"/>
      <c r="G145" s="77"/>
      <c r="H145" s="70" t="str">
        <f>IF(AND(C142="Yes",C143="Yes",C144="Yes",C145="Yes",C146="Yes"),"Pass","Fail")</f>
        <v>Pass</v>
      </c>
      <c r="I145" s="77"/>
      <c r="J145" s="77"/>
      <c r="K145" s="73" t="s">
        <v>188</v>
      </c>
      <c r="L145" s="71" t="s">
        <v>23</v>
      </c>
      <c r="M145" s="77"/>
      <c r="N145" s="77"/>
      <c r="O145" s="77"/>
      <c r="P145" s="77"/>
      <c r="Q145" s="216" t="str">
        <f>IF(AND(L142="Yes",L143="Yes",L144="Yes",L145="Yes",L146="Yes"),"Pass","Fail")</f>
        <v>Pass</v>
      </c>
      <c r="R145" s="77"/>
      <c r="S145" s="77"/>
      <c r="T145" s="73" t="s">
        <v>188</v>
      </c>
      <c r="U145" s="71"/>
      <c r="V145" s="77"/>
      <c r="W145" s="77"/>
      <c r="X145" s="77"/>
      <c r="Y145" s="77"/>
      <c r="Z145" s="216" t="str">
        <f>IF(AND(U142="Yes",U143="Yes",U144="Yes",U145="Yes",U146="Yes"),"Pass","Fail")</f>
        <v>Fail</v>
      </c>
      <c r="AA145" s="77"/>
      <c r="AB145" s="77"/>
      <c r="AC145" s="73" t="s">
        <v>188</v>
      </c>
      <c r="AD145" s="71"/>
      <c r="AE145" s="77"/>
      <c r="AF145" s="77"/>
      <c r="AG145" s="77"/>
      <c r="AH145" s="77"/>
      <c r="AI145" s="216" t="str">
        <f>IF(AND(AD142="Yes",AD143="Yes",AD144="Yes",AD145="Yes",AD146="Yes"),"Pass","Fail")</f>
        <v>Fail</v>
      </c>
      <c r="AJ145" s="77"/>
      <c r="AK145" s="73" t="s">
        <v>188</v>
      </c>
      <c r="AL145" s="71"/>
      <c r="AM145" s="77"/>
      <c r="AN145" s="77"/>
      <c r="AO145" s="77"/>
      <c r="AP145" s="77"/>
      <c r="AQ145" s="216" t="str">
        <f>IF(AND(AL142="Yes",AL143="Yes",AL144="Yes",AL145="Yes",AL146="Yes"),"Pass","Fail")</f>
        <v>Fail</v>
      </c>
      <c r="AR145" s="77"/>
    </row>
    <row r="146" spans="1:44" ht="29" x14ac:dyDescent="0.35">
      <c r="A146" s="77"/>
      <c r="B146" s="73" t="s">
        <v>189</v>
      </c>
      <c r="C146" s="71" t="s">
        <v>23</v>
      </c>
      <c r="D146" s="77"/>
      <c r="E146" s="77"/>
      <c r="F146" s="77"/>
      <c r="G146" s="167" t="s">
        <v>127</v>
      </c>
      <c r="H146" s="77"/>
      <c r="I146" s="77"/>
      <c r="J146" s="77"/>
      <c r="K146" s="73" t="s">
        <v>189</v>
      </c>
      <c r="L146" s="71" t="s">
        <v>23</v>
      </c>
      <c r="M146" s="77"/>
      <c r="N146" s="77"/>
      <c r="O146" s="77"/>
      <c r="P146" s="214" t="s">
        <v>127</v>
      </c>
      <c r="Q146" s="77"/>
      <c r="R146" s="77"/>
      <c r="S146" s="77"/>
      <c r="T146" s="73" t="s">
        <v>189</v>
      </c>
      <c r="U146" s="71"/>
      <c r="V146" s="77"/>
      <c r="W146" s="77"/>
      <c r="X146" s="77"/>
      <c r="Y146" s="214" t="s">
        <v>127</v>
      </c>
      <c r="Z146" s="77"/>
      <c r="AA146" s="77"/>
      <c r="AB146" s="77"/>
      <c r="AC146" s="73" t="s">
        <v>189</v>
      </c>
      <c r="AD146" s="71"/>
      <c r="AE146" s="77"/>
      <c r="AF146" s="77"/>
      <c r="AG146" s="77"/>
      <c r="AH146" s="214" t="s">
        <v>127</v>
      </c>
      <c r="AI146" s="77"/>
      <c r="AJ146" s="77"/>
      <c r="AK146" s="73" t="s">
        <v>189</v>
      </c>
      <c r="AL146" s="71"/>
      <c r="AM146" s="77"/>
      <c r="AN146" s="77"/>
      <c r="AO146" s="77"/>
      <c r="AP146" s="214" t="s">
        <v>127</v>
      </c>
      <c r="AQ146" s="77"/>
      <c r="AR146" s="77"/>
    </row>
    <row r="147" spans="1:44" ht="72.5" x14ac:dyDescent="0.35">
      <c r="A147" s="77"/>
      <c r="B147" s="73" t="s">
        <v>190</v>
      </c>
      <c r="C147" s="71" t="s">
        <v>23</v>
      </c>
      <c r="D147" s="77"/>
      <c r="E147" s="77"/>
      <c r="F147" s="77"/>
      <c r="G147" s="131" t="str">
        <f>IF(C147="Yes","5.00",IF(C147="No","0.00",IF(C147="","")))</f>
        <v>5.00</v>
      </c>
      <c r="H147" s="77"/>
      <c r="I147" s="77"/>
      <c r="J147" s="77"/>
      <c r="K147" s="73" t="s">
        <v>190</v>
      </c>
      <c r="L147" s="71" t="s">
        <v>23</v>
      </c>
      <c r="M147" s="77"/>
      <c r="N147" s="77"/>
      <c r="O147" s="77"/>
      <c r="P147" s="131" t="str">
        <f>IF(L147="Yes","5.00",IF(L147="No","0.00",IF(L147="","")))</f>
        <v>5.00</v>
      </c>
      <c r="Q147" s="77"/>
      <c r="R147" s="77"/>
      <c r="S147" s="77"/>
      <c r="T147" s="73" t="s">
        <v>190</v>
      </c>
      <c r="U147" s="71"/>
      <c r="V147" s="77"/>
      <c r="W147" s="77"/>
      <c r="X147" s="77"/>
      <c r="Y147" s="131" t="str">
        <f>IF(U147="Yes","5.00",IF(U147="No","0.00",IF(U147="","")))</f>
        <v/>
      </c>
      <c r="Z147" s="77"/>
      <c r="AA147" s="77"/>
      <c r="AB147" s="77"/>
      <c r="AC147" s="73" t="s">
        <v>190</v>
      </c>
      <c r="AD147" s="71"/>
      <c r="AE147" s="77"/>
      <c r="AF147" s="77"/>
      <c r="AG147" s="77"/>
      <c r="AH147" s="131" t="str">
        <f>IF(AD147="Yes","5.00",IF(AD147="No","0.00",IF(AD147="","")))</f>
        <v/>
      </c>
      <c r="AI147" s="77"/>
      <c r="AJ147" s="77"/>
      <c r="AK147" s="73" t="s">
        <v>190</v>
      </c>
      <c r="AL147" s="71"/>
      <c r="AM147" s="77"/>
      <c r="AN147" s="77"/>
      <c r="AO147" s="77"/>
      <c r="AP147" s="131" t="str">
        <f>IF(AL147="Yes","5.00",IF(AL147="No","0.00",IF(AL147="","")))</f>
        <v/>
      </c>
      <c r="AQ147" s="77"/>
      <c r="AR147" s="77"/>
    </row>
    <row r="148" spans="1:44" x14ac:dyDescent="0.35">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row>
    <row r="149" spans="1:44" x14ac:dyDescent="0.35">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row>
    <row r="150" spans="1:44" ht="18.5" x14ac:dyDescent="0.45">
      <c r="A150" s="77"/>
      <c r="B150" s="291" t="s">
        <v>191</v>
      </c>
      <c r="C150" s="292"/>
      <c r="D150" s="292"/>
      <c r="E150" s="292"/>
      <c r="F150" s="292"/>
      <c r="G150" s="292"/>
      <c r="H150" s="293"/>
      <c r="I150" s="77"/>
      <c r="J150" s="77"/>
      <c r="K150" s="291" t="s">
        <v>191</v>
      </c>
      <c r="L150" s="292"/>
      <c r="M150" s="292"/>
      <c r="N150" s="292"/>
      <c r="O150" s="292"/>
      <c r="P150" s="292"/>
      <c r="Q150" s="293"/>
      <c r="R150" s="77"/>
      <c r="S150" s="77"/>
      <c r="T150" s="291" t="s">
        <v>191</v>
      </c>
      <c r="U150" s="292"/>
      <c r="V150" s="292"/>
      <c r="W150" s="292"/>
      <c r="X150" s="292"/>
      <c r="Y150" s="292"/>
      <c r="Z150" s="293"/>
      <c r="AA150" s="77"/>
      <c r="AB150" s="77"/>
      <c r="AC150" s="291" t="s">
        <v>191</v>
      </c>
      <c r="AD150" s="292"/>
      <c r="AE150" s="292"/>
      <c r="AF150" s="292"/>
      <c r="AG150" s="292"/>
      <c r="AH150" s="292"/>
      <c r="AI150" s="293"/>
      <c r="AJ150" s="77"/>
      <c r="AK150" s="291" t="s">
        <v>191</v>
      </c>
      <c r="AL150" s="292"/>
      <c r="AM150" s="292"/>
      <c r="AN150" s="292"/>
      <c r="AO150" s="292"/>
      <c r="AP150" s="292"/>
      <c r="AQ150" s="293"/>
      <c r="AR150" s="77"/>
    </row>
    <row r="151" spans="1:44" ht="18.5" customHeight="1" x14ac:dyDescent="0.35">
      <c r="A151" s="77"/>
      <c r="B151" s="304" t="s">
        <v>192</v>
      </c>
      <c r="C151" s="304"/>
      <c r="D151" s="71" t="s">
        <v>23</v>
      </c>
      <c r="E151" s="77"/>
      <c r="F151" s="77"/>
      <c r="G151" s="77"/>
      <c r="H151" s="167" t="s">
        <v>398</v>
      </c>
      <c r="I151" s="77"/>
      <c r="J151" s="77"/>
      <c r="K151" s="304" t="s">
        <v>192</v>
      </c>
      <c r="L151" s="304"/>
      <c r="M151" s="71" t="s">
        <v>23</v>
      </c>
      <c r="N151" s="77"/>
      <c r="O151" s="77"/>
      <c r="P151" s="77"/>
      <c r="Q151" s="214" t="s">
        <v>398</v>
      </c>
      <c r="R151" s="77"/>
      <c r="S151" s="77"/>
      <c r="T151" s="304" t="s">
        <v>192</v>
      </c>
      <c r="U151" s="304"/>
      <c r="V151" s="71"/>
      <c r="W151" s="77"/>
      <c r="X151" s="77"/>
      <c r="Y151" s="77"/>
      <c r="Z151" s="214" t="s">
        <v>398</v>
      </c>
      <c r="AA151" s="77"/>
      <c r="AB151" s="77"/>
      <c r="AC151" s="304" t="s">
        <v>192</v>
      </c>
      <c r="AD151" s="304"/>
      <c r="AE151" s="71"/>
      <c r="AF151" s="77"/>
      <c r="AG151" s="77"/>
      <c r="AH151" s="77"/>
      <c r="AI151" s="214" t="s">
        <v>398</v>
      </c>
      <c r="AJ151" s="77"/>
      <c r="AK151" s="304" t="s">
        <v>192</v>
      </c>
      <c r="AL151" s="304"/>
      <c r="AM151" s="71"/>
      <c r="AN151" s="77"/>
      <c r="AO151" s="77"/>
      <c r="AP151" s="77"/>
      <c r="AQ151" s="214" t="s">
        <v>398</v>
      </c>
      <c r="AR151" s="77"/>
    </row>
    <row r="152" spans="1:44" ht="43.5" customHeight="1" x14ac:dyDescent="0.35">
      <c r="A152" s="77"/>
      <c r="B152" s="304" t="s">
        <v>193</v>
      </c>
      <c r="C152" s="304"/>
      <c r="D152" s="71" t="s">
        <v>23</v>
      </c>
      <c r="E152" s="77"/>
      <c r="F152" s="77"/>
      <c r="G152" s="77"/>
      <c r="H152" s="70" t="str">
        <f>IF(AND(D151="Yes",D152="Yes",D153="Yes",D154="Yes",D155="Yes",D156="Yes",D157="Yes",D158="Yes"),"Pass","Fail")</f>
        <v>Pass</v>
      </c>
      <c r="I152" s="77"/>
      <c r="J152" s="77"/>
      <c r="K152" s="304" t="s">
        <v>193</v>
      </c>
      <c r="L152" s="304"/>
      <c r="M152" s="71" t="s">
        <v>23</v>
      </c>
      <c r="N152" s="77"/>
      <c r="O152" s="77"/>
      <c r="P152" s="77"/>
      <c r="Q152" s="216" t="str">
        <f>IF(AND(M151="Yes",M152="Yes",M153="Yes",M154="Yes",M155="Yes",M156="Yes",M157="Yes",M158="Yes"),"Pass","Fail")</f>
        <v>Pass</v>
      </c>
      <c r="R152" s="77"/>
      <c r="S152" s="77"/>
      <c r="T152" s="304" t="s">
        <v>193</v>
      </c>
      <c r="U152" s="304"/>
      <c r="V152" s="71"/>
      <c r="W152" s="77"/>
      <c r="X152" s="77"/>
      <c r="Y152" s="77"/>
      <c r="Z152" s="216" t="str">
        <f>IF(AND(V151="Yes",V152="Yes",V153="Yes",V154="Yes",V155="Yes",V156="Yes",V157="Yes",V158="Yes"),"Pass","Fail")</f>
        <v>Fail</v>
      </c>
      <c r="AA152" s="77"/>
      <c r="AB152" s="77"/>
      <c r="AC152" s="304" t="s">
        <v>193</v>
      </c>
      <c r="AD152" s="304"/>
      <c r="AE152" s="71"/>
      <c r="AF152" s="77"/>
      <c r="AG152" s="77"/>
      <c r="AH152" s="77"/>
      <c r="AI152" s="216" t="str">
        <f>IF(AND(AE151="Yes",AE152="Yes",AE153="Yes",AE154="Yes",AE155="Yes",AE156="Yes",AE157="Yes",AE158="Yes"),"Pass","Fail")</f>
        <v>Fail</v>
      </c>
      <c r="AJ152" s="77"/>
      <c r="AK152" s="304" t="s">
        <v>193</v>
      </c>
      <c r="AL152" s="304"/>
      <c r="AM152" s="71"/>
      <c r="AN152" s="77"/>
      <c r="AO152" s="77"/>
      <c r="AP152" s="77"/>
      <c r="AQ152" s="216" t="str">
        <f>IF(AND(AM151="Yes",AM152="Yes",AM153="Yes",AM154="Yes",AM155="Yes",AM156="Yes",AM157="Yes",AM158="Yes"),"Pass","Fail")</f>
        <v>Fail</v>
      </c>
      <c r="AR152" s="77"/>
    </row>
    <row r="153" spans="1:44" ht="28.5" customHeight="1" x14ac:dyDescent="0.35">
      <c r="A153" s="77"/>
      <c r="B153" s="304" t="s">
        <v>194</v>
      </c>
      <c r="C153" s="304"/>
      <c r="D153" s="71" t="s">
        <v>23</v>
      </c>
      <c r="E153" s="77"/>
      <c r="F153" s="77"/>
      <c r="G153" s="77"/>
      <c r="H153" s="77"/>
      <c r="I153" s="77"/>
      <c r="J153" s="77"/>
      <c r="K153" s="304" t="s">
        <v>194</v>
      </c>
      <c r="L153" s="304"/>
      <c r="M153" s="71" t="s">
        <v>23</v>
      </c>
      <c r="N153" s="77"/>
      <c r="O153" s="77"/>
      <c r="P153" s="77"/>
      <c r="Q153" s="77"/>
      <c r="R153" s="77"/>
      <c r="S153" s="77"/>
      <c r="T153" s="304" t="s">
        <v>194</v>
      </c>
      <c r="U153" s="304"/>
      <c r="V153" s="71"/>
      <c r="W153" s="77"/>
      <c r="X153" s="77"/>
      <c r="Y153" s="77"/>
      <c r="Z153" s="77"/>
      <c r="AA153" s="77"/>
      <c r="AB153" s="77"/>
      <c r="AC153" s="304" t="s">
        <v>194</v>
      </c>
      <c r="AD153" s="304"/>
      <c r="AE153" s="71"/>
      <c r="AF153" s="77"/>
      <c r="AG153" s="77"/>
      <c r="AH153" s="77"/>
      <c r="AI153" s="77"/>
      <c r="AJ153" s="77"/>
      <c r="AK153" s="304" t="s">
        <v>194</v>
      </c>
      <c r="AL153" s="304"/>
      <c r="AM153" s="71"/>
      <c r="AN153" s="77"/>
      <c r="AO153" s="77"/>
      <c r="AP153" s="77"/>
      <c r="AQ153" s="77"/>
      <c r="AR153" s="77"/>
    </row>
    <row r="154" spans="1:44" ht="28.5" customHeight="1" x14ac:dyDescent="0.35">
      <c r="A154" s="77"/>
      <c r="B154" s="304" t="s">
        <v>195</v>
      </c>
      <c r="C154" s="304"/>
      <c r="D154" s="71" t="s">
        <v>23</v>
      </c>
      <c r="E154" s="77"/>
      <c r="F154" s="77"/>
      <c r="G154" s="77"/>
      <c r="H154" s="77"/>
      <c r="I154" s="77"/>
      <c r="J154" s="77"/>
      <c r="K154" s="304" t="s">
        <v>195</v>
      </c>
      <c r="L154" s="304"/>
      <c r="M154" s="71" t="s">
        <v>23</v>
      </c>
      <c r="N154" s="77"/>
      <c r="O154" s="77"/>
      <c r="P154" s="77"/>
      <c r="Q154" s="77"/>
      <c r="R154" s="77"/>
      <c r="S154" s="77"/>
      <c r="T154" s="304" t="s">
        <v>195</v>
      </c>
      <c r="U154" s="304"/>
      <c r="V154" s="71"/>
      <c r="W154" s="77"/>
      <c r="X154" s="77"/>
      <c r="Y154" s="77"/>
      <c r="Z154" s="77"/>
      <c r="AA154" s="77"/>
      <c r="AB154" s="77"/>
      <c r="AC154" s="304" t="s">
        <v>195</v>
      </c>
      <c r="AD154" s="304"/>
      <c r="AE154" s="71"/>
      <c r="AF154" s="77"/>
      <c r="AG154" s="77"/>
      <c r="AH154" s="77"/>
      <c r="AI154" s="77"/>
      <c r="AJ154" s="77"/>
      <c r="AK154" s="304" t="s">
        <v>195</v>
      </c>
      <c r="AL154" s="304"/>
      <c r="AM154" s="71"/>
      <c r="AN154" s="77"/>
      <c r="AO154" s="77"/>
      <c r="AP154" s="77"/>
      <c r="AQ154" s="77"/>
      <c r="AR154" s="77"/>
    </row>
    <row r="155" spans="1:44" ht="14.5" customHeight="1" x14ac:dyDescent="0.35">
      <c r="A155" s="77"/>
      <c r="B155" s="304" t="s">
        <v>149</v>
      </c>
      <c r="C155" s="304"/>
      <c r="D155" s="71" t="s">
        <v>23</v>
      </c>
      <c r="E155" s="77"/>
      <c r="F155" s="77"/>
      <c r="G155" s="77"/>
      <c r="H155" s="77"/>
      <c r="I155" s="77"/>
      <c r="J155" s="77"/>
      <c r="K155" s="304" t="s">
        <v>149</v>
      </c>
      <c r="L155" s="304"/>
      <c r="M155" s="71" t="s">
        <v>23</v>
      </c>
      <c r="N155" s="77"/>
      <c r="O155" s="77"/>
      <c r="P155" s="77"/>
      <c r="Q155" s="77"/>
      <c r="R155" s="77"/>
      <c r="S155" s="77"/>
      <c r="T155" s="304" t="s">
        <v>149</v>
      </c>
      <c r="U155" s="304"/>
      <c r="V155" s="71"/>
      <c r="W155" s="77"/>
      <c r="X155" s="77"/>
      <c r="Y155" s="77"/>
      <c r="Z155" s="77"/>
      <c r="AA155" s="77"/>
      <c r="AB155" s="77"/>
      <c r="AC155" s="304" t="s">
        <v>149</v>
      </c>
      <c r="AD155" s="304"/>
      <c r="AE155" s="71"/>
      <c r="AF155" s="77"/>
      <c r="AG155" s="77"/>
      <c r="AH155" s="77"/>
      <c r="AI155" s="77"/>
      <c r="AJ155" s="77"/>
      <c r="AK155" s="304" t="s">
        <v>149</v>
      </c>
      <c r="AL155" s="304"/>
      <c r="AM155" s="71"/>
      <c r="AN155" s="77"/>
      <c r="AO155" s="77"/>
      <c r="AP155" s="77"/>
      <c r="AQ155" s="77"/>
      <c r="AR155" s="77"/>
    </row>
    <row r="156" spans="1:44" ht="14.5" customHeight="1" x14ac:dyDescent="0.35">
      <c r="A156" s="77"/>
      <c r="B156" s="304" t="s">
        <v>150</v>
      </c>
      <c r="C156" s="304"/>
      <c r="D156" s="71" t="s">
        <v>23</v>
      </c>
      <c r="E156" s="77"/>
      <c r="F156" s="77"/>
      <c r="G156" s="77"/>
      <c r="H156" s="77"/>
      <c r="I156" s="77"/>
      <c r="J156" s="77"/>
      <c r="K156" s="304" t="s">
        <v>150</v>
      </c>
      <c r="L156" s="304"/>
      <c r="M156" s="71" t="s">
        <v>23</v>
      </c>
      <c r="N156" s="77"/>
      <c r="O156" s="77"/>
      <c r="P156" s="77"/>
      <c r="Q156" s="77"/>
      <c r="R156" s="77"/>
      <c r="S156" s="77"/>
      <c r="T156" s="304" t="s">
        <v>150</v>
      </c>
      <c r="U156" s="304"/>
      <c r="V156" s="71"/>
      <c r="W156" s="77"/>
      <c r="X156" s="77"/>
      <c r="Y156" s="77"/>
      <c r="Z156" s="77"/>
      <c r="AA156" s="77"/>
      <c r="AB156" s="77"/>
      <c r="AC156" s="304" t="s">
        <v>150</v>
      </c>
      <c r="AD156" s="304"/>
      <c r="AE156" s="71"/>
      <c r="AF156" s="77"/>
      <c r="AG156" s="77"/>
      <c r="AH156" s="77"/>
      <c r="AI156" s="77"/>
      <c r="AJ156" s="77"/>
      <c r="AK156" s="304" t="s">
        <v>150</v>
      </c>
      <c r="AL156" s="304"/>
      <c r="AM156" s="71"/>
      <c r="AN156" s="77"/>
      <c r="AO156" s="77"/>
      <c r="AP156" s="77"/>
      <c r="AQ156" s="77"/>
      <c r="AR156" s="77"/>
    </row>
    <row r="157" spans="1:44" ht="14.5" customHeight="1" x14ac:dyDescent="0.35">
      <c r="A157" s="77"/>
      <c r="B157" s="307" t="s">
        <v>196</v>
      </c>
      <c r="C157" s="308"/>
      <c r="D157" s="71" t="s">
        <v>23</v>
      </c>
      <c r="E157" s="77"/>
      <c r="F157" s="77"/>
      <c r="G157" s="77"/>
      <c r="H157" s="77"/>
      <c r="I157" s="77"/>
      <c r="J157" s="77"/>
      <c r="K157" s="307" t="s">
        <v>196</v>
      </c>
      <c r="L157" s="308"/>
      <c r="M157" s="71" t="s">
        <v>23</v>
      </c>
      <c r="N157" s="77"/>
      <c r="O157" s="77"/>
      <c r="P157" s="77"/>
      <c r="Q157" s="77"/>
      <c r="R157" s="77"/>
      <c r="S157" s="77"/>
      <c r="T157" s="307" t="s">
        <v>196</v>
      </c>
      <c r="U157" s="308"/>
      <c r="V157" s="71"/>
      <c r="W157" s="77"/>
      <c r="X157" s="77"/>
      <c r="Y157" s="77"/>
      <c r="Z157" s="77"/>
      <c r="AA157" s="77"/>
      <c r="AB157" s="77"/>
      <c r="AC157" s="307" t="s">
        <v>196</v>
      </c>
      <c r="AD157" s="308"/>
      <c r="AE157" s="71"/>
      <c r="AF157" s="77"/>
      <c r="AG157" s="77"/>
      <c r="AH157" s="77"/>
      <c r="AI157" s="77"/>
      <c r="AJ157" s="77"/>
      <c r="AK157" s="307" t="s">
        <v>196</v>
      </c>
      <c r="AL157" s="308"/>
      <c r="AM157" s="71"/>
      <c r="AN157" s="77"/>
      <c r="AO157" s="77"/>
      <c r="AP157" s="77"/>
      <c r="AQ157" s="77"/>
      <c r="AR157" s="77"/>
    </row>
    <row r="158" spans="1:44" ht="14.5" customHeight="1" x14ac:dyDescent="0.35">
      <c r="A158" s="77"/>
      <c r="B158" s="304" t="s">
        <v>151</v>
      </c>
      <c r="C158" s="304"/>
      <c r="D158" s="71" t="s">
        <v>23</v>
      </c>
      <c r="E158" s="77"/>
      <c r="F158" s="77"/>
      <c r="G158" s="77"/>
      <c r="H158" s="77"/>
      <c r="I158" s="77"/>
      <c r="J158" s="77"/>
      <c r="K158" s="304" t="s">
        <v>151</v>
      </c>
      <c r="L158" s="304"/>
      <c r="M158" s="71" t="s">
        <v>23</v>
      </c>
      <c r="N158" s="77"/>
      <c r="O158" s="77"/>
      <c r="P158" s="77"/>
      <c r="Q158" s="77"/>
      <c r="R158" s="77"/>
      <c r="S158" s="77"/>
      <c r="T158" s="304" t="s">
        <v>151</v>
      </c>
      <c r="U158" s="304"/>
      <c r="V158" s="71"/>
      <c r="W158" s="77"/>
      <c r="X158" s="77"/>
      <c r="Y158" s="77"/>
      <c r="Z158" s="77"/>
      <c r="AA158" s="77"/>
      <c r="AB158" s="77"/>
      <c r="AC158" s="304" t="s">
        <v>151</v>
      </c>
      <c r="AD158" s="304"/>
      <c r="AE158" s="71"/>
      <c r="AF158" s="77"/>
      <c r="AG158" s="77"/>
      <c r="AH158" s="77"/>
      <c r="AI158" s="77"/>
      <c r="AJ158" s="77"/>
      <c r="AK158" s="304" t="s">
        <v>151</v>
      </c>
      <c r="AL158" s="304"/>
      <c r="AM158" s="71"/>
      <c r="AN158" s="77"/>
      <c r="AO158" s="77"/>
      <c r="AP158" s="77"/>
      <c r="AQ158" s="77"/>
      <c r="AR158" s="77"/>
    </row>
    <row r="159" spans="1:44" x14ac:dyDescent="0.35">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row>
    <row r="160" spans="1:44" x14ac:dyDescent="0.35">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row>
    <row r="161" spans="1:44" ht="18.5" x14ac:dyDescent="0.45">
      <c r="A161" s="77"/>
      <c r="B161" s="291" t="s">
        <v>197</v>
      </c>
      <c r="C161" s="292"/>
      <c r="D161" s="292"/>
      <c r="E161" s="292"/>
      <c r="F161" s="292"/>
      <c r="G161" s="292"/>
      <c r="H161" s="293"/>
      <c r="I161" s="77"/>
      <c r="J161" s="77"/>
      <c r="K161" s="291" t="s">
        <v>197</v>
      </c>
      <c r="L161" s="292"/>
      <c r="M161" s="292"/>
      <c r="N161" s="292"/>
      <c r="O161" s="292"/>
      <c r="P161" s="292"/>
      <c r="Q161" s="293"/>
      <c r="R161" s="77"/>
      <c r="S161" s="77"/>
      <c r="T161" s="291" t="s">
        <v>197</v>
      </c>
      <c r="U161" s="292"/>
      <c r="V161" s="292"/>
      <c r="W161" s="292"/>
      <c r="X161" s="292"/>
      <c r="Y161" s="292"/>
      <c r="Z161" s="293"/>
      <c r="AA161" s="77"/>
      <c r="AB161" s="77"/>
      <c r="AC161" s="291" t="s">
        <v>197</v>
      </c>
      <c r="AD161" s="292"/>
      <c r="AE161" s="292"/>
      <c r="AF161" s="292"/>
      <c r="AG161" s="292"/>
      <c r="AH161" s="292"/>
      <c r="AI161" s="293"/>
      <c r="AJ161" s="77"/>
      <c r="AK161" s="291" t="s">
        <v>197</v>
      </c>
      <c r="AL161" s="292"/>
      <c r="AM161" s="292"/>
      <c r="AN161" s="292"/>
      <c r="AO161" s="292"/>
      <c r="AP161" s="292"/>
      <c r="AQ161" s="293"/>
      <c r="AR161" s="77"/>
    </row>
    <row r="162" spans="1:44" ht="15.5" customHeight="1" x14ac:dyDescent="0.45">
      <c r="A162" s="77"/>
      <c r="B162" s="172" t="s">
        <v>391</v>
      </c>
      <c r="C162" s="219" t="str">
        <f>IF(C104="","",C104)</f>
        <v/>
      </c>
      <c r="D162" s="122"/>
      <c r="E162" s="89"/>
      <c r="F162" s="89"/>
      <c r="G162" s="122"/>
      <c r="H162" s="89"/>
      <c r="I162" s="77"/>
      <c r="J162" s="77"/>
      <c r="K162" s="172" t="s">
        <v>391</v>
      </c>
      <c r="L162" s="219" t="str">
        <f>IF(C104="","",C104)</f>
        <v/>
      </c>
      <c r="M162" s="122"/>
      <c r="N162" s="89"/>
      <c r="O162" s="89"/>
      <c r="P162" s="122"/>
      <c r="Q162" s="89"/>
      <c r="R162" s="77"/>
      <c r="S162" s="77"/>
      <c r="T162" s="172" t="s">
        <v>391</v>
      </c>
      <c r="U162" s="219" t="str">
        <f>IF(U104="","",U104)</f>
        <v/>
      </c>
      <c r="V162" s="122"/>
      <c r="W162" s="89"/>
      <c r="X162" s="89"/>
      <c r="Y162" s="122"/>
      <c r="Z162" s="89"/>
      <c r="AA162" s="77"/>
      <c r="AB162" s="77"/>
      <c r="AC162" s="172" t="s">
        <v>391</v>
      </c>
      <c r="AD162" s="219" t="str">
        <f>IF(AD104="","",AD104)</f>
        <v/>
      </c>
      <c r="AE162" s="122"/>
      <c r="AF162" s="89"/>
      <c r="AG162" s="89"/>
      <c r="AH162" s="122"/>
      <c r="AI162" s="89"/>
      <c r="AJ162" s="77"/>
      <c r="AK162" s="172" t="s">
        <v>391</v>
      </c>
      <c r="AL162" s="219" t="str">
        <f>IF(AL104="","",AL104)</f>
        <v/>
      </c>
      <c r="AM162" s="122"/>
      <c r="AN162" s="89"/>
      <c r="AO162" s="89"/>
      <c r="AP162" s="122"/>
      <c r="AQ162" s="89"/>
      <c r="AR162" s="77"/>
    </row>
    <row r="163" spans="1:44" ht="18.5" x14ac:dyDescent="0.35">
      <c r="A163" s="77"/>
      <c r="B163" s="81" t="s">
        <v>204</v>
      </c>
      <c r="C163" s="81" t="s">
        <v>112</v>
      </c>
      <c r="D163" s="81" t="s">
        <v>99</v>
      </c>
      <c r="E163" s="77"/>
      <c r="F163" s="77"/>
      <c r="G163" s="81" t="s">
        <v>234</v>
      </c>
      <c r="H163" s="167" t="s">
        <v>127</v>
      </c>
      <c r="I163" s="77"/>
      <c r="J163" s="77"/>
      <c r="K163" s="214" t="s">
        <v>204</v>
      </c>
      <c r="L163" s="214" t="s">
        <v>112</v>
      </c>
      <c r="M163" s="214" t="s">
        <v>99</v>
      </c>
      <c r="N163" s="77"/>
      <c r="O163" s="77"/>
      <c r="P163" s="214" t="s">
        <v>234</v>
      </c>
      <c r="Q163" s="214" t="s">
        <v>127</v>
      </c>
      <c r="R163" s="171"/>
      <c r="S163" s="171"/>
      <c r="T163" s="214" t="s">
        <v>204</v>
      </c>
      <c r="U163" s="214" t="s">
        <v>112</v>
      </c>
      <c r="V163" s="214" t="s">
        <v>99</v>
      </c>
      <c r="W163" s="77"/>
      <c r="X163" s="77"/>
      <c r="Y163" s="214" t="s">
        <v>234</v>
      </c>
      <c r="Z163" s="214" t="s">
        <v>127</v>
      </c>
      <c r="AA163" s="77"/>
      <c r="AB163" s="77"/>
      <c r="AC163" s="214" t="s">
        <v>204</v>
      </c>
      <c r="AD163" s="214" t="s">
        <v>112</v>
      </c>
      <c r="AE163" s="214" t="s">
        <v>99</v>
      </c>
      <c r="AF163" s="77"/>
      <c r="AG163" s="77"/>
      <c r="AH163" s="214" t="s">
        <v>234</v>
      </c>
      <c r="AI163" s="214" t="s">
        <v>127</v>
      </c>
      <c r="AJ163" s="77"/>
      <c r="AK163" s="214" t="s">
        <v>204</v>
      </c>
      <c r="AL163" s="214" t="s">
        <v>112</v>
      </c>
      <c r="AM163" s="214" t="s">
        <v>99</v>
      </c>
      <c r="AN163" s="77"/>
      <c r="AO163" s="77"/>
      <c r="AP163" s="214" t="s">
        <v>234</v>
      </c>
      <c r="AQ163" s="214" t="s">
        <v>127</v>
      </c>
      <c r="AR163" s="77"/>
    </row>
    <row r="164" spans="1:44" x14ac:dyDescent="0.35">
      <c r="A164" s="77"/>
      <c r="B164" s="83" t="s">
        <v>97</v>
      </c>
      <c r="C164" s="53"/>
      <c r="D164" s="94"/>
      <c r="E164" s="77"/>
      <c r="F164" s="77"/>
      <c r="G164" s="77"/>
      <c r="H164" s="77"/>
      <c r="I164" s="77"/>
      <c r="J164" s="77"/>
      <c r="K164" s="83" t="s">
        <v>97</v>
      </c>
      <c r="L164" s="53"/>
      <c r="M164" s="94"/>
      <c r="N164" s="77"/>
      <c r="O164" s="77"/>
      <c r="P164" s="77"/>
      <c r="Q164" s="77"/>
      <c r="R164" s="171"/>
      <c r="S164" s="171"/>
      <c r="T164" s="83" t="s">
        <v>97</v>
      </c>
      <c r="U164" s="53"/>
      <c r="V164" s="94"/>
      <c r="W164" s="77"/>
      <c r="X164" s="77"/>
      <c r="Y164" s="77"/>
      <c r="Z164" s="77"/>
      <c r="AA164" s="77"/>
      <c r="AB164" s="77"/>
      <c r="AC164" s="83" t="s">
        <v>97</v>
      </c>
      <c r="AD164" s="53"/>
      <c r="AE164" s="94"/>
      <c r="AF164" s="77"/>
      <c r="AG164" s="77"/>
      <c r="AH164" s="77"/>
      <c r="AI164" s="77"/>
      <c r="AJ164" s="77"/>
      <c r="AK164" s="83" t="s">
        <v>97</v>
      </c>
      <c r="AL164" s="53"/>
      <c r="AM164" s="94"/>
      <c r="AN164" s="77"/>
      <c r="AO164" s="77"/>
      <c r="AP164" s="77"/>
      <c r="AQ164" s="77"/>
      <c r="AR164" s="77"/>
    </row>
    <row r="165" spans="1:44" x14ac:dyDescent="0.35">
      <c r="A165" s="77"/>
      <c r="B165" s="83" t="s">
        <v>183</v>
      </c>
      <c r="C165" s="53"/>
      <c r="D165" s="96"/>
      <c r="E165" s="77"/>
      <c r="F165" s="77"/>
      <c r="G165" s="77"/>
      <c r="H165" s="77"/>
      <c r="I165" s="77"/>
      <c r="J165" s="77"/>
      <c r="K165" s="83" t="s">
        <v>183</v>
      </c>
      <c r="L165" s="53"/>
      <c r="M165" s="96"/>
      <c r="N165" s="77"/>
      <c r="O165" s="77"/>
      <c r="P165" s="77"/>
      <c r="Q165" s="77"/>
      <c r="R165" s="171"/>
      <c r="S165" s="171"/>
      <c r="T165" s="83" t="s">
        <v>183</v>
      </c>
      <c r="U165" s="53"/>
      <c r="V165" s="96"/>
      <c r="W165" s="77"/>
      <c r="X165" s="77"/>
      <c r="Y165" s="77"/>
      <c r="Z165" s="77"/>
      <c r="AA165" s="77"/>
      <c r="AB165" s="77"/>
      <c r="AC165" s="83" t="s">
        <v>183</v>
      </c>
      <c r="AD165" s="53"/>
      <c r="AE165" s="96"/>
      <c r="AF165" s="77"/>
      <c r="AG165" s="77"/>
      <c r="AH165" s="77"/>
      <c r="AI165" s="77"/>
      <c r="AJ165" s="77"/>
      <c r="AK165" s="83" t="s">
        <v>183</v>
      </c>
      <c r="AL165" s="53"/>
      <c r="AM165" s="96"/>
      <c r="AN165" s="77"/>
      <c r="AO165" s="77"/>
      <c r="AP165" s="77"/>
      <c r="AQ165" s="77"/>
      <c r="AR165" s="77"/>
    </row>
    <row r="166" spans="1:44" ht="15" thickBot="1" x14ac:dyDescent="0.4">
      <c r="A166" s="77"/>
      <c r="B166" s="100" t="s">
        <v>104</v>
      </c>
      <c r="C166" s="110"/>
      <c r="D166" s="102" t="s">
        <v>105</v>
      </c>
      <c r="E166" s="77"/>
      <c r="F166" s="77"/>
      <c r="G166" s="77"/>
      <c r="H166" s="77"/>
      <c r="I166" s="77"/>
      <c r="J166" s="77"/>
      <c r="K166" s="100" t="s">
        <v>104</v>
      </c>
      <c r="L166" s="110"/>
      <c r="M166" s="102" t="s">
        <v>105</v>
      </c>
      <c r="N166" s="77"/>
      <c r="O166" s="77"/>
      <c r="P166" s="77"/>
      <c r="Q166" s="77"/>
      <c r="R166" s="171"/>
      <c r="S166" s="171"/>
      <c r="T166" s="100" t="s">
        <v>104</v>
      </c>
      <c r="U166" s="110"/>
      <c r="V166" s="102" t="s">
        <v>105</v>
      </c>
      <c r="W166" s="77"/>
      <c r="X166" s="77"/>
      <c r="Y166" s="77"/>
      <c r="Z166" s="77"/>
      <c r="AA166" s="77"/>
      <c r="AB166" s="77"/>
      <c r="AC166" s="100" t="s">
        <v>104</v>
      </c>
      <c r="AD166" s="110"/>
      <c r="AE166" s="102" t="s">
        <v>105</v>
      </c>
      <c r="AF166" s="77"/>
      <c r="AG166" s="77"/>
      <c r="AH166" s="77"/>
      <c r="AI166" s="77"/>
      <c r="AJ166" s="77"/>
      <c r="AK166" s="100" t="s">
        <v>104</v>
      </c>
      <c r="AL166" s="110"/>
      <c r="AM166" s="102" t="s">
        <v>105</v>
      </c>
      <c r="AN166" s="77"/>
      <c r="AO166" s="77"/>
      <c r="AP166" s="77"/>
      <c r="AQ166" s="77"/>
      <c r="AR166" s="77"/>
    </row>
    <row r="167" spans="1:44" x14ac:dyDescent="0.35">
      <c r="A167" s="77"/>
      <c r="B167" s="97" t="s">
        <v>182</v>
      </c>
      <c r="C167" s="133">
        <v>100500</v>
      </c>
      <c r="D167" s="99" t="s">
        <v>258</v>
      </c>
      <c r="E167" s="77"/>
      <c r="F167" s="77"/>
      <c r="G167" s="77"/>
      <c r="H167" s="77"/>
      <c r="I167" s="77"/>
      <c r="J167" s="77"/>
      <c r="K167" s="97" t="s">
        <v>182</v>
      </c>
      <c r="L167" s="133">
        <v>100500</v>
      </c>
      <c r="M167" s="99" t="s">
        <v>258</v>
      </c>
      <c r="N167" s="77"/>
      <c r="O167" s="77"/>
      <c r="P167" s="77"/>
      <c r="Q167" s="77"/>
      <c r="R167" s="171"/>
      <c r="S167" s="171"/>
      <c r="T167" s="97" t="s">
        <v>182</v>
      </c>
      <c r="U167" s="133"/>
      <c r="V167" s="99" t="s">
        <v>258</v>
      </c>
      <c r="W167" s="77"/>
      <c r="X167" s="77"/>
      <c r="Y167" s="77"/>
      <c r="Z167" s="77"/>
      <c r="AA167" s="77"/>
      <c r="AB167" s="77"/>
      <c r="AC167" s="97" t="s">
        <v>182</v>
      </c>
      <c r="AD167" s="133"/>
      <c r="AE167" s="99" t="s">
        <v>258</v>
      </c>
      <c r="AF167" s="77"/>
      <c r="AG167" s="77"/>
      <c r="AH167" s="77"/>
      <c r="AI167" s="77"/>
      <c r="AJ167" s="77"/>
      <c r="AK167" s="97" t="s">
        <v>182</v>
      </c>
      <c r="AL167" s="133"/>
      <c r="AM167" s="99" t="s">
        <v>258</v>
      </c>
      <c r="AN167" s="77"/>
      <c r="AO167" s="77"/>
      <c r="AP167" s="77"/>
      <c r="AQ167" s="77"/>
      <c r="AR167" s="77"/>
    </row>
    <row r="168" spans="1:44" x14ac:dyDescent="0.35">
      <c r="A168" s="77"/>
      <c r="B168" s="83" t="s">
        <v>100</v>
      </c>
      <c r="C168" s="53">
        <v>37500</v>
      </c>
      <c r="D168" s="84" t="s">
        <v>258</v>
      </c>
      <c r="E168" s="77"/>
      <c r="F168" s="77"/>
      <c r="G168" s="77"/>
      <c r="H168" s="77"/>
      <c r="I168" s="77"/>
      <c r="J168" s="77"/>
      <c r="K168" s="83" t="s">
        <v>100</v>
      </c>
      <c r="L168" s="53">
        <v>37500</v>
      </c>
      <c r="M168" s="84" t="s">
        <v>258</v>
      </c>
      <c r="N168" s="77"/>
      <c r="O168" s="77"/>
      <c r="P168" s="77"/>
      <c r="Q168" s="77"/>
      <c r="R168" s="171"/>
      <c r="S168" s="171"/>
      <c r="T168" s="83" t="s">
        <v>100</v>
      </c>
      <c r="U168" s="53"/>
      <c r="V168" s="84" t="s">
        <v>258</v>
      </c>
      <c r="W168" s="77"/>
      <c r="X168" s="77"/>
      <c r="Y168" s="77"/>
      <c r="Z168" s="77"/>
      <c r="AA168" s="77"/>
      <c r="AB168" s="77"/>
      <c r="AC168" s="83" t="s">
        <v>100</v>
      </c>
      <c r="AD168" s="53"/>
      <c r="AE168" s="84" t="s">
        <v>258</v>
      </c>
      <c r="AF168" s="77"/>
      <c r="AG168" s="77"/>
      <c r="AH168" s="77"/>
      <c r="AI168" s="77"/>
      <c r="AJ168" s="77"/>
      <c r="AK168" s="83" t="s">
        <v>100</v>
      </c>
      <c r="AL168" s="53"/>
      <c r="AM168" s="84" t="s">
        <v>258</v>
      </c>
      <c r="AN168" s="77"/>
      <c r="AO168" s="77"/>
      <c r="AP168" s="77"/>
      <c r="AQ168" s="77"/>
      <c r="AR168" s="77"/>
    </row>
    <row r="169" spans="1:44" ht="15" thickBot="1" x14ac:dyDescent="0.4">
      <c r="A169" s="77"/>
      <c r="B169" s="100" t="s">
        <v>199</v>
      </c>
      <c r="C169" s="110">
        <v>62000</v>
      </c>
      <c r="D169" s="102" t="s">
        <v>258</v>
      </c>
      <c r="E169" s="77"/>
      <c r="F169" s="77"/>
      <c r="G169" s="70">
        <f>C167-(C168+C169)</f>
        <v>1000</v>
      </c>
      <c r="H169" s="77"/>
      <c r="I169" s="77"/>
      <c r="J169" s="77"/>
      <c r="K169" s="100" t="s">
        <v>199</v>
      </c>
      <c r="L169" s="110">
        <v>62000</v>
      </c>
      <c r="M169" s="102" t="s">
        <v>258</v>
      </c>
      <c r="N169" s="77"/>
      <c r="O169" s="77"/>
      <c r="P169" s="216">
        <f>L167-(L168+L169)</f>
        <v>1000</v>
      </c>
      <c r="Q169" s="77"/>
      <c r="R169" s="171"/>
      <c r="S169" s="171"/>
      <c r="T169" s="100" t="s">
        <v>199</v>
      </c>
      <c r="U169" s="110"/>
      <c r="V169" s="102" t="s">
        <v>258</v>
      </c>
      <c r="W169" s="77"/>
      <c r="X169" s="77"/>
      <c r="Y169" s="216">
        <f>U167-(U168+U169)</f>
        <v>0</v>
      </c>
      <c r="Z169" s="77"/>
      <c r="AA169" s="77"/>
      <c r="AB169" s="77"/>
      <c r="AC169" s="100" t="s">
        <v>199</v>
      </c>
      <c r="AD169" s="110"/>
      <c r="AE169" s="102" t="s">
        <v>258</v>
      </c>
      <c r="AF169" s="77"/>
      <c r="AG169" s="77"/>
      <c r="AH169" s="216">
        <f>AD167-(AD168+AD169)</f>
        <v>0</v>
      </c>
      <c r="AI169" s="77"/>
      <c r="AJ169" s="77"/>
      <c r="AK169" s="100" t="s">
        <v>199</v>
      </c>
      <c r="AL169" s="110"/>
      <c r="AM169" s="102" t="s">
        <v>258</v>
      </c>
      <c r="AN169" s="77"/>
      <c r="AO169" s="77"/>
      <c r="AP169" s="216">
        <f>AL167-(AL168+AL169)</f>
        <v>0</v>
      </c>
      <c r="AQ169" s="77"/>
      <c r="AR169" s="77"/>
    </row>
    <row r="170" spans="1:44" x14ac:dyDescent="0.35">
      <c r="A170" s="77"/>
      <c r="B170" s="97" t="s">
        <v>417</v>
      </c>
      <c r="C170" s="133">
        <v>5000</v>
      </c>
      <c r="D170" s="99" t="s">
        <v>258</v>
      </c>
      <c r="E170" s="77"/>
      <c r="F170" s="77"/>
      <c r="G170" s="77"/>
      <c r="H170" s="77"/>
      <c r="I170" s="77"/>
      <c r="J170" s="77"/>
      <c r="K170" s="97" t="s">
        <v>417</v>
      </c>
      <c r="L170" s="133">
        <v>5000</v>
      </c>
      <c r="M170" s="99" t="s">
        <v>258</v>
      </c>
      <c r="N170" s="77"/>
      <c r="O170" s="77"/>
      <c r="P170" s="77"/>
      <c r="Q170" s="77"/>
      <c r="R170" s="171"/>
      <c r="S170" s="171"/>
      <c r="T170" s="97" t="s">
        <v>417</v>
      </c>
      <c r="U170" s="133"/>
      <c r="V170" s="99" t="s">
        <v>258</v>
      </c>
      <c r="W170" s="77"/>
      <c r="X170" s="77"/>
      <c r="Y170" s="77"/>
      <c r="Z170" s="77"/>
      <c r="AA170" s="77"/>
      <c r="AB170" s="77"/>
      <c r="AC170" s="97" t="s">
        <v>417</v>
      </c>
      <c r="AD170" s="133"/>
      <c r="AE170" s="99" t="s">
        <v>258</v>
      </c>
      <c r="AF170" s="77"/>
      <c r="AG170" s="77"/>
      <c r="AH170" s="77"/>
      <c r="AI170" s="77"/>
      <c r="AJ170" s="77"/>
      <c r="AK170" s="97" t="s">
        <v>417</v>
      </c>
      <c r="AL170" s="133"/>
      <c r="AM170" s="99" t="s">
        <v>258</v>
      </c>
      <c r="AN170" s="77"/>
      <c r="AO170" s="77"/>
      <c r="AP170" s="77"/>
      <c r="AQ170" s="77"/>
      <c r="AR170" s="77"/>
    </row>
    <row r="171" spans="1:44" x14ac:dyDescent="0.35">
      <c r="A171" s="77"/>
      <c r="B171" s="83" t="s">
        <v>412</v>
      </c>
      <c r="C171" s="53">
        <v>350</v>
      </c>
      <c r="D171" s="84" t="s">
        <v>258</v>
      </c>
      <c r="E171" s="77"/>
      <c r="F171" s="77"/>
      <c r="G171" s="77"/>
      <c r="H171" s="77"/>
      <c r="I171" s="77"/>
      <c r="J171" s="77"/>
      <c r="K171" s="83" t="s">
        <v>412</v>
      </c>
      <c r="L171" s="53">
        <v>350</v>
      </c>
      <c r="M171" s="84" t="s">
        <v>258</v>
      </c>
      <c r="N171" s="77"/>
      <c r="O171" s="77"/>
      <c r="P171" s="77"/>
      <c r="Q171" s="77"/>
      <c r="R171" s="171"/>
      <c r="S171" s="171"/>
      <c r="T171" s="83" t="s">
        <v>412</v>
      </c>
      <c r="U171" s="53"/>
      <c r="V171" s="84" t="s">
        <v>258</v>
      </c>
      <c r="W171" s="77"/>
      <c r="X171" s="77"/>
      <c r="Y171" s="77"/>
      <c r="Z171" s="77"/>
      <c r="AA171" s="77"/>
      <c r="AB171" s="77"/>
      <c r="AC171" s="83" t="s">
        <v>412</v>
      </c>
      <c r="AD171" s="53"/>
      <c r="AE171" s="84" t="s">
        <v>258</v>
      </c>
      <c r="AF171" s="77"/>
      <c r="AG171" s="77"/>
      <c r="AH171" s="77"/>
      <c r="AI171" s="77"/>
      <c r="AJ171" s="77"/>
      <c r="AK171" s="83" t="s">
        <v>412</v>
      </c>
      <c r="AL171" s="53"/>
      <c r="AM171" s="84" t="s">
        <v>258</v>
      </c>
      <c r="AN171" s="77"/>
      <c r="AO171" s="77"/>
      <c r="AP171" s="77"/>
      <c r="AQ171" s="77"/>
      <c r="AR171" s="77"/>
    </row>
    <row r="172" spans="1:44" x14ac:dyDescent="0.35">
      <c r="A172" s="77"/>
      <c r="B172" s="83" t="s">
        <v>413</v>
      </c>
      <c r="C172" s="53">
        <v>53250</v>
      </c>
      <c r="D172" s="84" t="s">
        <v>258</v>
      </c>
      <c r="E172" s="77"/>
      <c r="F172" s="77"/>
      <c r="G172" s="70">
        <f>(C170+C171+C172)-C169</f>
        <v>-3400</v>
      </c>
      <c r="H172" s="77"/>
      <c r="I172" s="77"/>
      <c r="J172" s="77"/>
      <c r="K172" s="83" t="s">
        <v>413</v>
      </c>
      <c r="L172" s="53">
        <v>53250</v>
      </c>
      <c r="M172" s="84" t="s">
        <v>258</v>
      </c>
      <c r="N172" s="77"/>
      <c r="O172" s="77"/>
      <c r="P172" s="216">
        <f>(L170+L171+L172)-L169</f>
        <v>-3400</v>
      </c>
      <c r="Q172" s="77"/>
      <c r="R172" s="171"/>
      <c r="S172" s="171"/>
      <c r="T172" s="83" t="s">
        <v>413</v>
      </c>
      <c r="U172" s="53"/>
      <c r="V172" s="84" t="s">
        <v>258</v>
      </c>
      <c r="W172" s="77"/>
      <c r="X172" s="77"/>
      <c r="Y172" s="216">
        <f>(U170+U171+U172)-U169</f>
        <v>0</v>
      </c>
      <c r="Z172" s="77"/>
      <c r="AA172" s="77"/>
      <c r="AB172" s="77"/>
      <c r="AC172" s="83" t="s">
        <v>413</v>
      </c>
      <c r="AD172" s="53"/>
      <c r="AE172" s="84" t="s">
        <v>258</v>
      </c>
      <c r="AF172" s="77"/>
      <c r="AG172" s="77"/>
      <c r="AH172" s="216">
        <f>(AD170+AD171+AD172)-AD169</f>
        <v>0</v>
      </c>
      <c r="AI172" s="77"/>
      <c r="AJ172" s="77"/>
      <c r="AK172" s="83" t="s">
        <v>413</v>
      </c>
      <c r="AL172" s="53"/>
      <c r="AM172" s="84" t="s">
        <v>258</v>
      </c>
      <c r="AN172" s="77"/>
      <c r="AO172" s="77"/>
      <c r="AP172" s="216">
        <f>(AL170+AL171+AL172)-AL169</f>
        <v>0</v>
      </c>
      <c r="AQ172" s="77"/>
      <c r="AR172" s="77"/>
    </row>
    <row r="173" spans="1:44" ht="15" thickBot="1" x14ac:dyDescent="0.4">
      <c r="A173" s="77"/>
      <c r="B173" s="100" t="s">
        <v>200</v>
      </c>
      <c r="C173" s="109">
        <f>IF(AND(ROUND((C172/C169)*100,0)&gt;80,ROUND((C172/C169)*100,0)&lt;100),ROUND((C172/C169)*100,0),IF(ROUND((C172/C169)*100,0)&lt;80,"&lt;80","&gt;100"))</f>
        <v>86</v>
      </c>
      <c r="D173" s="102" t="s">
        <v>118</v>
      </c>
      <c r="E173" s="77"/>
      <c r="F173" s="77"/>
      <c r="G173" s="144"/>
      <c r="H173" s="70">
        <f>VLOOKUP(C173,'VLOOKUP etc.'!$Y$3:$Z$25,2,FALSE)</f>
        <v>1.5</v>
      </c>
      <c r="I173" s="77"/>
      <c r="J173" s="77"/>
      <c r="K173" s="100" t="s">
        <v>200</v>
      </c>
      <c r="L173" s="109">
        <f>IF(AND(ROUND((L172/L169)*100,0)&gt;80,ROUND((L172/L169)*100,0)&lt;100),ROUND((L172/L169)*100,0),IF(ROUND((L172/L169)*100,0)&lt;80,"&lt;80","&gt;100"))</f>
        <v>86</v>
      </c>
      <c r="M173" s="102" t="s">
        <v>118</v>
      </c>
      <c r="N173" s="77"/>
      <c r="O173" s="77"/>
      <c r="P173" s="144"/>
      <c r="Q173" s="216">
        <f>VLOOKUP(L173,'VLOOKUP etc.'!$Y$3:$Z$25,2,FALSE)</f>
        <v>1.5</v>
      </c>
      <c r="R173" s="171"/>
      <c r="S173" s="171"/>
      <c r="T173" s="100" t="s">
        <v>200</v>
      </c>
      <c r="U173" s="109" t="e">
        <f>IF(AND(ROUND((U172/U169)*100,0)&gt;80,ROUND((U172/U169)*100,0)&lt;100),ROUND((U172/U169)*100,0),IF(ROUND((U172/U169)*100,0)&lt;80,"&lt;80","&gt;100"))</f>
        <v>#DIV/0!</v>
      </c>
      <c r="V173" s="102" t="s">
        <v>118</v>
      </c>
      <c r="W173" s="77"/>
      <c r="X173" s="77"/>
      <c r="Y173" s="144"/>
      <c r="Z173" s="216" t="e">
        <f>VLOOKUP(U173,'VLOOKUP etc.'!$Y$3:$Z$25,2,FALSE)</f>
        <v>#DIV/0!</v>
      </c>
      <c r="AA173" s="77"/>
      <c r="AB173" s="77"/>
      <c r="AC173" s="100" t="s">
        <v>200</v>
      </c>
      <c r="AD173" s="109" t="e">
        <f>IF(AND(ROUND((AD172/AD169)*100,0)&gt;80,ROUND((AD172/AD169)*100,0)&lt;100),ROUND((AD172/AD169)*100,0),IF(ROUND((AD172/AD169)*100,0)&lt;80,"&lt;80","&gt;100"))</f>
        <v>#DIV/0!</v>
      </c>
      <c r="AE173" s="102" t="s">
        <v>118</v>
      </c>
      <c r="AF173" s="77"/>
      <c r="AG173" s="77"/>
      <c r="AH173" s="144"/>
      <c r="AI173" s="216" t="e">
        <f>VLOOKUP(AD173,'VLOOKUP etc.'!$Y$3:$Z$25,2,FALSE)</f>
        <v>#DIV/0!</v>
      </c>
      <c r="AJ173" s="77"/>
      <c r="AK173" s="100" t="s">
        <v>200</v>
      </c>
      <c r="AL173" s="109" t="e">
        <f>IF(AND(ROUND((AL172/AL169)*100,0)&gt;80,ROUND((AL172/AL169)*100,0)&lt;100),ROUND((AL172/AL169)*100,0),IF(ROUND((AL172/AL169)*100,0)&lt;80,"&lt;80","&gt;100"))</f>
        <v>#DIV/0!</v>
      </c>
      <c r="AM173" s="102" t="s">
        <v>118</v>
      </c>
      <c r="AN173" s="77"/>
      <c r="AO173" s="77"/>
      <c r="AP173" s="144"/>
      <c r="AQ173" s="216" t="e">
        <f>VLOOKUP(AL173,'VLOOKUP etc.'!$Y$3:$Z$25,2,FALSE)</f>
        <v>#DIV/0!</v>
      </c>
      <c r="AR173" s="77"/>
    </row>
    <row r="174" spans="1:44" x14ac:dyDescent="0.35">
      <c r="A174" s="77"/>
      <c r="B174" s="97" t="s">
        <v>414</v>
      </c>
      <c r="C174" s="133">
        <v>18000</v>
      </c>
      <c r="D174" s="99" t="s">
        <v>258</v>
      </c>
      <c r="E174" s="77"/>
      <c r="F174" s="77"/>
      <c r="G174" s="144"/>
      <c r="H174" s="77"/>
      <c r="I174" s="77"/>
      <c r="J174" s="77"/>
      <c r="K174" s="97" t="s">
        <v>414</v>
      </c>
      <c r="L174" s="133">
        <v>18000</v>
      </c>
      <c r="M174" s="99" t="s">
        <v>258</v>
      </c>
      <c r="N174" s="77"/>
      <c r="O174" s="77"/>
      <c r="P174" s="144"/>
      <c r="Q174" s="77"/>
      <c r="R174" s="171"/>
      <c r="S174" s="171"/>
      <c r="T174" s="97" t="s">
        <v>414</v>
      </c>
      <c r="U174" s="133"/>
      <c r="V174" s="99" t="s">
        <v>258</v>
      </c>
      <c r="W174" s="77"/>
      <c r="X174" s="77"/>
      <c r="Y174" s="144"/>
      <c r="Z174" s="77"/>
      <c r="AA174" s="171"/>
      <c r="AB174" s="171"/>
      <c r="AC174" s="97" t="s">
        <v>414</v>
      </c>
      <c r="AD174" s="133"/>
      <c r="AE174" s="99" t="s">
        <v>258</v>
      </c>
      <c r="AF174" s="77"/>
      <c r="AG174" s="77"/>
      <c r="AH174" s="144"/>
      <c r="AI174" s="77"/>
      <c r="AJ174" s="171"/>
      <c r="AK174" s="97" t="s">
        <v>414</v>
      </c>
      <c r="AL174" s="133"/>
      <c r="AM174" s="99" t="s">
        <v>258</v>
      </c>
      <c r="AN174" s="77"/>
      <c r="AO174" s="77"/>
      <c r="AP174" s="144"/>
      <c r="AQ174" s="77"/>
      <c r="AR174" s="77"/>
    </row>
    <row r="175" spans="1:44" x14ac:dyDescent="0.35">
      <c r="A175" s="77"/>
      <c r="B175" s="97" t="s">
        <v>418</v>
      </c>
      <c r="C175" s="53">
        <v>12754</v>
      </c>
      <c r="D175" s="84" t="s">
        <v>258</v>
      </c>
      <c r="E175" s="77"/>
      <c r="F175" s="77"/>
      <c r="G175" s="144"/>
      <c r="H175" s="77"/>
      <c r="I175" s="77"/>
      <c r="J175" s="77"/>
      <c r="K175" s="97" t="s">
        <v>418</v>
      </c>
      <c r="L175" s="53">
        <v>12754</v>
      </c>
      <c r="M175" s="84" t="s">
        <v>258</v>
      </c>
      <c r="N175" s="77"/>
      <c r="O175" s="77"/>
      <c r="P175" s="144"/>
      <c r="Q175" s="77"/>
      <c r="R175" s="171"/>
      <c r="S175" s="171"/>
      <c r="T175" s="97" t="s">
        <v>418</v>
      </c>
      <c r="U175" s="53"/>
      <c r="V175" s="84" t="s">
        <v>258</v>
      </c>
      <c r="W175" s="77"/>
      <c r="X175" s="77"/>
      <c r="Y175" s="144"/>
      <c r="Z175" s="77"/>
      <c r="AA175" s="171"/>
      <c r="AB175" s="171"/>
      <c r="AC175" s="97" t="s">
        <v>418</v>
      </c>
      <c r="AD175" s="53"/>
      <c r="AE175" s="84" t="s">
        <v>258</v>
      </c>
      <c r="AF175" s="77"/>
      <c r="AG175" s="77"/>
      <c r="AH175" s="144"/>
      <c r="AI175" s="77"/>
      <c r="AJ175" s="171"/>
      <c r="AK175" s="97" t="s">
        <v>418</v>
      </c>
      <c r="AL175" s="53"/>
      <c r="AM175" s="84" t="s">
        <v>258</v>
      </c>
      <c r="AN175" s="77"/>
      <c r="AO175" s="77"/>
      <c r="AP175" s="144"/>
      <c r="AQ175" s="77"/>
      <c r="AR175" s="77"/>
    </row>
    <row r="176" spans="1:44" x14ac:dyDescent="0.35">
      <c r="A176" s="77"/>
      <c r="B176" s="83" t="s">
        <v>415</v>
      </c>
      <c r="C176" s="53">
        <v>240</v>
      </c>
      <c r="D176" s="84" t="s">
        <v>258</v>
      </c>
      <c r="E176" s="77"/>
      <c r="F176" s="77"/>
      <c r="G176" s="144"/>
      <c r="H176" s="77"/>
      <c r="I176" s="77"/>
      <c r="J176" s="77"/>
      <c r="K176" s="83" t="s">
        <v>415</v>
      </c>
      <c r="L176" s="53">
        <v>240</v>
      </c>
      <c r="M176" s="84" t="s">
        <v>258</v>
      </c>
      <c r="N176" s="77"/>
      <c r="O176" s="77"/>
      <c r="P176" s="144"/>
      <c r="Q176" s="77"/>
      <c r="R176" s="171"/>
      <c r="S176" s="171"/>
      <c r="T176" s="83" t="s">
        <v>415</v>
      </c>
      <c r="U176" s="53"/>
      <c r="V176" s="84" t="s">
        <v>258</v>
      </c>
      <c r="W176" s="77"/>
      <c r="X176" s="77"/>
      <c r="Y176" s="144"/>
      <c r="Z176" s="77"/>
      <c r="AA176" s="171"/>
      <c r="AB176" s="171"/>
      <c r="AC176" s="83" t="s">
        <v>415</v>
      </c>
      <c r="AD176" s="53"/>
      <c r="AE176" s="84" t="s">
        <v>258</v>
      </c>
      <c r="AF176" s="77"/>
      <c r="AG176" s="77"/>
      <c r="AH176" s="144"/>
      <c r="AI176" s="77"/>
      <c r="AJ176" s="171"/>
      <c r="AK176" s="83" t="s">
        <v>415</v>
      </c>
      <c r="AL176" s="53"/>
      <c r="AM176" s="84" t="s">
        <v>258</v>
      </c>
      <c r="AN176" s="77"/>
      <c r="AO176" s="77"/>
      <c r="AP176" s="144"/>
      <c r="AQ176" s="77"/>
      <c r="AR176" s="77"/>
    </row>
    <row r="177" spans="1:44" x14ac:dyDescent="0.35">
      <c r="A177" s="77"/>
      <c r="B177" s="83" t="s">
        <v>416</v>
      </c>
      <c r="C177" s="111">
        <v>5000</v>
      </c>
      <c r="D177" s="86" t="s">
        <v>258</v>
      </c>
      <c r="E177" s="77"/>
      <c r="F177" s="77"/>
      <c r="G177" s="70">
        <f>(C175+C176+C177)-C174</f>
        <v>-6</v>
      </c>
      <c r="H177" s="77"/>
      <c r="I177" s="77"/>
      <c r="J177" s="77"/>
      <c r="K177" s="83" t="s">
        <v>416</v>
      </c>
      <c r="L177" s="111">
        <v>5000</v>
      </c>
      <c r="M177" s="86" t="s">
        <v>258</v>
      </c>
      <c r="N177" s="77"/>
      <c r="O177" s="77"/>
      <c r="P177" s="216">
        <f>(L175+L176+L177)-L174</f>
        <v>-6</v>
      </c>
      <c r="Q177" s="77"/>
      <c r="R177" s="171"/>
      <c r="S177" s="171"/>
      <c r="T177" s="83" t="s">
        <v>416</v>
      </c>
      <c r="U177" s="111"/>
      <c r="V177" s="86" t="s">
        <v>258</v>
      </c>
      <c r="W177" s="77"/>
      <c r="X177" s="77"/>
      <c r="Y177" s="216">
        <f>(U175+U176+U177)-U174</f>
        <v>0</v>
      </c>
      <c r="Z177" s="77"/>
      <c r="AA177" s="171"/>
      <c r="AB177" s="171"/>
      <c r="AC177" s="83" t="s">
        <v>416</v>
      </c>
      <c r="AD177" s="111"/>
      <c r="AE177" s="86" t="s">
        <v>258</v>
      </c>
      <c r="AF177" s="77"/>
      <c r="AG177" s="77"/>
      <c r="AH177" s="216">
        <f>(AD175+AD176+AD177)-AD174</f>
        <v>0</v>
      </c>
      <c r="AI177" s="77"/>
      <c r="AJ177" s="171"/>
      <c r="AK177" s="83" t="s">
        <v>416</v>
      </c>
      <c r="AL177" s="111"/>
      <c r="AM177" s="86" t="s">
        <v>258</v>
      </c>
      <c r="AN177" s="77"/>
      <c r="AO177" s="77"/>
      <c r="AP177" s="216">
        <f>(AL175+AL176+AL177)-AL174</f>
        <v>0</v>
      </c>
      <c r="AQ177" s="77"/>
      <c r="AR177" s="77"/>
    </row>
    <row r="178" spans="1:44" ht="15" thickBot="1" x14ac:dyDescent="0.4">
      <c r="A178" s="77"/>
      <c r="B178" s="100" t="s">
        <v>201</v>
      </c>
      <c r="C178" s="109">
        <f>IF(ROUND((C177/C174)*100,0)&lt;100,ROUND((C177/C174)*100,0),"&gt;100")</f>
        <v>28</v>
      </c>
      <c r="D178" s="102" t="s">
        <v>118</v>
      </c>
      <c r="E178" s="77"/>
      <c r="F178" s="77"/>
      <c r="G178" s="144"/>
      <c r="H178" s="70">
        <f>VLOOKUP(C178,'VLOOKUP etc.'!$AA$3:$AB$104,2,FALSE)</f>
        <v>1.4</v>
      </c>
      <c r="I178" s="77"/>
      <c r="J178" s="77"/>
      <c r="K178" s="100" t="s">
        <v>201</v>
      </c>
      <c r="L178" s="109">
        <f>IF(ROUND((L177/L174)*100,0)&lt;100,ROUND((L177/L174)*100,0),"&gt;100")</f>
        <v>28</v>
      </c>
      <c r="M178" s="102" t="s">
        <v>118</v>
      </c>
      <c r="N178" s="77"/>
      <c r="O178" s="77"/>
      <c r="P178" s="144"/>
      <c r="Q178" s="216">
        <f>VLOOKUP(L178,'VLOOKUP etc.'!$AA$3:$AB$104,2,FALSE)</f>
        <v>1.4</v>
      </c>
      <c r="R178" s="171"/>
      <c r="S178" s="171"/>
      <c r="T178" s="100" t="s">
        <v>201</v>
      </c>
      <c r="U178" s="109" t="e">
        <f>IF(ROUND((U177/U174)*100,0)&lt;100,ROUND((U177/U174)*100,0),"&gt;100")</f>
        <v>#DIV/0!</v>
      </c>
      <c r="V178" s="102" t="s">
        <v>118</v>
      </c>
      <c r="W178" s="77"/>
      <c r="X178" s="77"/>
      <c r="Y178" s="144"/>
      <c r="Z178" s="216" t="e">
        <f>VLOOKUP(U178,'VLOOKUP etc.'!$AA$3:$AB$104,2,FALSE)</f>
        <v>#DIV/0!</v>
      </c>
      <c r="AA178" s="171"/>
      <c r="AB178" s="171"/>
      <c r="AC178" s="100" t="s">
        <v>201</v>
      </c>
      <c r="AD178" s="109" t="e">
        <f>IF(ROUND((AD177/AD174)*100,0)&lt;100,ROUND((AD177/AD174)*100,0),"&gt;100")</f>
        <v>#DIV/0!</v>
      </c>
      <c r="AE178" s="102" t="s">
        <v>118</v>
      </c>
      <c r="AF178" s="77"/>
      <c r="AG178" s="77"/>
      <c r="AH178" s="144"/>
      <c r="AI178" s="216" t="e">
        <f>VLOOKUP(AD178,'VLOOKUP etc.'!$AA$3:$AB$104,2,FALSE)</f>
        <v>#DIV/0!</v>
      </c>
      <c r="AJ178" s="171"/>
      <c r="AK178" s="100" t="s">
        <v>201</v>
      </c>
      <c r="AL178" s="109" t="e">
        <f>IF(ROUND((AL177/AL174)*100,0)&lt;100,ROUND((AL177/AL174)*100,0),"&gt;100")</f>
        <v>#DIV/0!</v>
      </c>
      <c r="AM178" s="102" t="s">
        <v>118</v>
      </c>
      <c r="AN178" s="77"/>
      <c r="AO178" s="77"/>
      <c r="AP178" s="144"/>
      <c r="AQ178" s="216" t="e">
        <f>VLOOKUP(AL178,'VLOOKUP etc.'!$AA$3:$AB$104,2,FALSE)</f>
        <v>#DIV/0!</v>
      </c>
      <c r="AR178" s="77"/>
    </row>
    <row r="179" spans="1:44" x14ac:dyDescent="0.35">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row>
    <row r="180" spans="1:44" x14ac:dyDescent="0.35">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row>
    <row r="181" spans="1:44" ht="18.5" x14ac:dyDescent="0.45">
      <c r="A181" s="77"/>
      <c r="B181" s="291" t="s">
        <v>205</v>
      </c>
      <c r="C181" s="292"/>
      <c r="D181" s="292"/>
      <c r="E181" s="292"/>
      <c r="F181" s="292"/>
      <c r="G181" s="292"/>
      <c r="H181" s="293"/>
      <c r="I181" s="77"/>
      <c r="J181" s="77"/>
      <c r="K181" s="291" t="s">
        <v>205</v>
      </c>
      <c r="L181" s="292"/>
      <c r="M181" s="292"/>
      <c r="N181" s="292"/>
      <c r="O181" s="292"/>
      <c r="P181" s="292"/>
      <c r="Q181" s="293"/>
      <c r="R181" s="77"/>
      <c r="S181" s="77"/>
      <c r="T181" s="291" t="s">
        <v>205</v>
      </c>
      <c r="U181" s="292"/>
      <c r="V181" s="292"/>
      <c r="W181" s="292"/>
      <c r="X181" s="292"/>
      <c r="Y181" s="292"/>
      <c r="Z181" s="293"/>
      <c r="AA181" s="77"/>
      <c r="AB181" s="77"/>
      <c r="AC181" s="291" t="s">
        <v>205</v>
      </c>
      <c r="AD181" s="292"/>
      <c r="AE181" s="292"/>
      <c r="AF181" s="292"/>
      <c r="AG181" s="292"/>
      <c r="AH181" s="292"/>
      <c r="AI181" s="293"/>
      <c r="AJ181" s="77"/>
      <c r="AK181" s="291" t="s">
        <v>205</v>
      </c>
      <c r="AL181" s="292"/>
      <c r="AM181" s="292"/>
      <c r="AN181" s="292"/>
      <c r="AO181" s="292"/>
      <c r="AP181" s="292"/>
      <c r="AQ181" s="293"/>
      <c r="AR181" s="77"/>
    </row>
    <row r="182" spans="1:44" ht="43.5" x14ac:dyDescent="0.35">
      <c r="A182" s="77"/>
      <c r="B182" s="113" t="s">
        <v>391</v>
      </c>
      <c r="C182" s="113" t="s">
        <v>437</v>
      </c>
      <c r="D182" s="113" t="s">
        <v>257</v>
      </c>
      <c r="E182" s="77"/>
      <c r="F182" s="77"/>
      <c r="G182" s="81" t="s">
        <v>127</v>
      </c>
      <c r="H182" s="77"/>
      <c r="I182" s="77"/>
      <c r="J182" s="77"/>
      <c r="K182" s="218" t="s">
        <v>391</v>
      </c>
      <c r="L182" s="218" t="s">
        <v>206</v>
      </c>
      <c r="M182" s="220" t="s">
        <v>257</v>
      </c>
      <c r="N182" s="77"/>
      <c r="O182" s="77"/>
      <c r="P182" s="214" t="s">
        <v>127</v>
      </c>
      <c r="Q182" s="77"/>
      <c r="R182" s="77"/>
      <c r="S182" s="77"/>
      <c r="T182" s="218" t="s">
        <v>391</v>
      </c>
      <c r="U182" s="218" t="s">
        <v>206</v>
      </c>
      <c r="V182" s="220" t="s">
        <v>257</v>
      </c>
      <c r="W182" s="77"/>
      <c r="X182" s="77"/>
      <c r="Y182" s="214" t="s">
        <v>127</v>
      </c>
      <c r="Z182" s="77"/>
      <c r="AA182" s="77"/>
      <c r="AB182" s="77"/>
      <c r="AC182" s="218" t="s">
        <v>391</v>
      </c>
      <c r="AD182" s="218" t="s">
        <v>206</v>
      </c>
      <c r="AE182" s="220" t="s">
        <v>257</v>
      </c>
      <c r="AF182" s="77"/>
      <c r="AG182" s="77"/>
      <c r="AH182" s="214" t="s">
        <v>127</v>
      </c>
      <c r="AI182" s="77"/>
      <c r="AJ182" s="77"/>
      <c r="AK182" s="218" t="s">
        <v>391</v>
      </c>
      <c r="AL182" s="218" t="s">
        <v>206</v>
      </c>
      <c r="AM182" s="220" t="s">
        <v>257</v>
      </c>
      <c r="AN182" s="77"/>
      <c r="AO182" s="77"/>
      <c r="AP182" s="214" t="s">
        <v>127</v>
      </c>
      <c r="AQ182" s="77"/>
      <c r="AR182" s="77"/>
    </row>
    <row r="183" spans="1:44" x14ac:dyDescent="0.35">
      <c r="A183" s="77"/>
      <c r="B183" s="235" t="str">
        <f>IF(C104="","",C104)</f>
        <v/>
      </c>
      <c r="C183" s="235" t="str">
        <f>IF(C4="","",C4)</f>
        <v/>
      </c>
      <c r="D183" s="168"/>
      <c r="E183" s="77" t="s">
        <v>209</v>
      </c>
      <c r="F183" s="77"/>
      <c r="G183" s="124" t="str">
        <f>IF(D183="","0",VLOOKUP(D183,'VLOOKUP etc.'!$AD$3:$AE$255,2,FALSE))</f>
        <v>0</v>
      </c>
      <c r="H183" s="77"/>
      <c r="I183" s="77"/>
      <c r="J183" s="77"/>
      <c r="K183" s="235" t="str">
        <f>IF(L104="","",L104)</f>
        <v/>
      </c>
      <c r="L183" s="235" t="str">
        <f>IF(L4="","",L4)</f>
        <v/>
      </c>
      <c r="M183" s="168"/>
      <c r="N183" s="77" t="s">
        <v>209</v>
      </c>
      <c r="O183" s="77"/>
      <c r="P183" s="124" t="str">
        <f>IF(M183="","0",VLOOKUP(M183,'VLOOKUP etc.'!$AD$3:$AE$255,2,FALSE))</f>
        <v>0</v>
      </c>
      <c r="Q183" s="77"/>
      <c r="R183" s="77"/>
      <c r="S183" s="77"/>
      <c r="T183" s="235" t="str">
        <f>IF(U104="","",U104)</f>
        <v/>
      </c>
      <c r="U183" s="235" t="str">
        <f>IF(U4="","",U4)</f>
        <v/>
      </c>
      <c r="V183" s="168"/>
      <c r="W183" s="77" t="s">
        <v>209</v>
      </c>
      <c r="X183" s="77"/>
      <c r="Y183" s="124" t="str">
        <f>IF(V183="","0",VLOOKUP(V183,'VLOOKUP etc.'!$AD$3:$AE$255,2,FALSE))</f>
        <v>0</v>
      </c>
      <c r="Z183" s="77"/>
      <c r="AA183" s="77"/>
      <c r="AB183" s="77"/>
      <c r="AC183" s="235" t="str">
        <f>IF(AD104="","",AD104)</f>
        <v/>
      </c>
      <c r="AD183" s="235" t="str">
        <f>IF(AD4="","",AD4)</f>
        <v/>
      </c>
      <c r="AE183" s="168"/>
      <c r="AF183" s="77" t="s">
        <v>209</v>
      </c>
      <c r="AG183" s="77"/>
      <c r="AH183" s="124" t="str">
        <f>IF(AE183="","0",VLOOKUP(AE183,'VLOOKUP etc.'!$AD$3:$AE$255,2,FALSE))</f>
        <v>0</v>
      </c>
      <c r="AI183" s="77"/>
      <c r="AJ183" s="77"/>
      <c r="AK183" s="235" t="str">
        <f>IF(AL104="","",AL104)</f>
        <v/>
      </c>
      <c r="AL183" s="235" t="str">
        <f>IF(AL4="","",AL4)</f>
        <v/>
      </c>
      <c r="AM183" s="168"/>
      <c r="AN183" s="77" t="s">
        <v>209</v>
      </c>
      <c r="AO183" s="77"/>
      <c r="AP183" s="124" t="str">
        <f>IF(AM183="","0",VLOOKUP(AM183,'VLOOKUP etc.'!$AD$3:$AE$255,2,FALSE))</f>
        <v>0</v>
      </c>
      <c r="AQ183" s="77"/>
      <c r="AR183" s="77"/>
    </row>
    <row r="184" spans="1:44" x14ac:dyDescent="0.35">
      <c r="A184" s="77"/>
      <c r="B184" s="171"/>
      <c r="C184" s="171"/>
      <c r="D184" s="217"/>
      <c r="E184" s="171"/>
      <c r="F184" s="171"/>
      <c r="G184" s="144"/>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row>
    <row r="185" spans="1:44" x14ac:dyDescent="0.35">
      <c r="A185" s="77"/>
      <c r="B185" s="171"/>
      <c r="C185" s="171"/>
      <c r="D185" s="217"/>
      <c r="E185" s="171"/>
      <c r="F185" s="171"/>
      <c r="G185" s="144"/>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row>
    <row r="186" spans="1:44" x14ac:dyDescent="0.35">
      <c r="A186" s="77"/>
      <c r="B186" s="171"/>
      <c r="C186" s="171"/>
      <c r="D186" s="217"/>
      <c r="E186" s="171"/>
      <c r="F186" s="171"/>
      <c r="G186" s="144"/>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row>
    <row r="187" spans="1:44" x14ac:dyDescent="0.35">
      <c r="A187" s="77"/>
      <c r="B187" s="171"/>
      <c r="C187" s="171"/>
      <c r="D187" s="217"/>
      <c r="E187" s="171"/>
      <c r="F187" s="171"/>
      <c r="G187" s="144"/>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row>
    <row r="188" spans="1:44" x14ac:dyDescent="0.35">
      <c r="A188" s="77"/>
      <c r="B188" s="171"/>
      <c r="C188" s="171"/>
      <c r="D188" s="217"/>
      <c r="E188" s="171"/>
      <c r="F188" s="171"/>
      <c r="G188" s="144"/>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row>
    <row r="189" spans="1:44" x14ac:dyDescent="0.35">
      <c r="A189" s="77"/>
      <c r="B189" s="171"/>
      <c r="C189" s="171"/>
      <c r="D189" s="217"/>
      <c r="E189" s="171"/>
      <c r="F189" s="171"/>
      <c r="G189" s="144"/>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row>
    <row r="190" spans="1:44" x14ac:dyDescent="0.35">
      <c r="A190" s="77"/>
      <c r="B190" s="171"/>
      <c r="C190" s="171"/>
      <c r="D190" s="217"/>
      <c r="E190" s="171"/>
      <c r="F190" s="171"/>
      <c r="G190" s="144"/>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row>
    <row r="191" spans="1:44" x14ac:dyDescent="0.35">
      <c r="A191" s="77"/>
      <c r="B191" s="171"/>
      <c r="C191" s="171"/>
      <c r="D191" s="217"/>
      <c r="E191" s="171"/>
      <c r="F191" s="171"/>
      <c r="G191" s="144"/>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row>
    <row r="192" spans="1:44" x14ac:dyDescent="0.35">
      <c r="A192" s="77"/>
      <c r="B192" s="171"/>
      <c r="C192" s="171"/>
      <c r="D192" s="217"/>
      <c r="E192" s="171"/>
      <c r="F192" s="171"/>
      <c r="G192" s="144"/>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row>
    <row r="193" spans="1:44" x14ac:dyDescent="0.35">
      <c r="A193" s="77"/>
      <c r="B193" s="171"/>
      <c r="C193" s="171"/>
      <c r="D193" s="217"/>
      <c r="E193" s="171"/>
      <c r="F193" s="171"/>
      <c r="G193" s="144"/>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row>
    <row r="194" spans="1:44" x14ac:dyDescent="0.35">
      <c r="A194" s="77"/>
      <c r="B194" s="171"/>
      <c r="C194" s="171"/>
      <c r="D194" s="217"/>
      <c r="E194" s="171"/>
      <c r="F194" s="171"/>
      <c r="G194" s="144"/>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row>
    <row r="195" spans="1:44" x14ac:dyDescent="0.35">
      <c r="A195" s="77"/>
      <c r="B195" s="171"/>
      <c r="C195" s="171"/>
      <c r="D195" s="217"/>
      <c r="E195" s="171"/>
      <c r="F195" s="171"/>
      <c r="G195" s="144"/>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row>
    <row r="196" spans="1:44" x14ac:dyDescent="0.35">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row>
    <row r="197" spans="1:44" x14ac:dyDescent="0.35">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row>
  </sheetData>
  <mergeCells count="302">
    <mergeCell ref="AK158:AL158"/>
    <mergeCell ref="K181:Q181"/>
    <mergeCell ref="T181:Z181"/>
    <mergeCell ref="AC181:AI181"/>
    <mergeCell ref="AK181:AQ181"/>
    <mergeCell ref="AK141:AQ141"/>
    <mergeCell ref="AK150:AQ150"/>
    <mergeCell ref="AK151:AL151"/>
    <mergeCell ref="AK152:AL152"/>
    <mergeCell ref="AK153:AL153"/>
    <mergeCell ref="AK154:AL154"/>
    <mergeCell ref="AK155:AL155"/>
    <mergeCell ref="AK156:AL156"/>
    <mergeCell ref="AK157:AL157"/>
    <mergeCell ref="T158:U158"/>
    <mergeCell ref="AC141:AI141"/>
    <mergeCell ref="AC150:AI150"/>
    <mergeCell ref="AC151:AD151"/>
    <mergeCell ref="AC152:AD152"/>
    <mergeCell ref="AC153:AD153"/>
    <mergeCell ref="AC154:AD154"/>
    <mergeCell ref="AC155:AD155"/>
    <mergeCell ref="AC156:AD156"/>
    <mergeCell ref="AC157:AD157"/>
    <mergeCell ref="AC158:AD158"/>
    <mergeCell ref="T141:Z141"/>
    <mergeCell ref="T150:Z150"/>
    <mergeCell ref="T151:U151"/>
    <mergeCell ref="T152:U152"/>
    <mergeCell ref="T153:U153"/>
    <mergeCell ref="T154:U154"/>
    <mergeCell ref="T155:U155"/>
    <mergeCell ref="T156:U156"/>
    <mergeCell ref="T157:U157"/>
    <mergeCell ref="K161:Q161"/>
    <mergeCell ref="T161:Z161"/>
    <mergeCell ref="AC161:AI161"/>
    <mergeCell ref="AK161:AQ161"/>
    <mergeCell ref="AK100:AL100"/>
    <mergeCell ref="AK103:AQ103"/>
    <mergeCell ref="L138:O138"/>
    <mergeCell ref="U138:X138"/>
    <mergeCell ref="AD138:AG138"/>
    <mergeCell ref="AL138:AO138"/>
    <mergeCell ref="AC100:AD100"/>
    <mergeCell ref="AC103:AI103"/>
    <mergeCell ref="T100:U100"/>
    <mergeCell ref="T103:Z103"/>
    <mergeCell ref="K100:L100"/>
    <mergeCell ref="K103:Q103"/>
    <mergeCell ref="L137:O137"/>
    <mergeCell ref="U137:X137"/>
    <mergeCell ref="AD137:AG137"/>
    <mergeCell ref="AL137:AO137"/>
    <mergeCell ref="K141:Q141"/>
    <mergeCell ref="K150:Q150"/>
    <mergeCell ref="K151:L151"/>
    <mergeCell ref="K152:L152"/>
    <mergeCell ref="AK95:AL95"/>
    <mergeCell ref="AK96:AL96"/>
    <mergeCell ref="AK97:AL97"/>
    <mergeCell ref="AK98:AL98"/>
    <mergeCell ref="AK99:AL99"/>
    <mergeCell ref="AK91:AQ91"/>
    <mergeCell ref="AK93:AL93"/>
    <mergeCell ref="AP93:AP94"/>
    <mergeCell ref="AQ93:AQ94"/>
    <mergeCell ref="AK94:AL94"/>
    <mergeCell ref="AK85:AL85"/>
    <mergeCell ref="AK86:AL86"/>
    <mergeCell ref="AK87:AL87"/>
    <mergeCell ref="AK88:AL88"/>
    <mergeCell ref="AK89:AL89"/>
    <mergeCell ref="AK80:AL80"/>
    <mergeCell ref="AK81:AL81"/>
    <mergeCell ref="AK82:AL82"/>
    <mergeCell ref="AK83:AL83"/>
    <mergeCell ref="AK84:AL84"/>
    <mergeCell ref="AK75:AL75"/>
    <mergeCell ref="AK76:AL76"/>
    <mergeCell ref="AK77:AL77"/>
    <mergeCell ref="AK78:AL78"/>
    <mergeCell ref="AK79:AL79"/>
    <mergeCell ref="AK67:AL67"/>
    <mergeCell ref="AK68:AL68"/>
    <mergeCell ref="AK69:AL69"/>
    <mergeCell ref="AK70:AL70"/>
    <mergeCell ref="AK73:AQ73"/>
    <mergeCell ref="AK3:AQ3"/>
    <mergeCell ref="AL37:AO37"/>
    <mergeCell ref="AL38:AO38"/>
    <mergeCell ref="AK41:AQ41"/>
    <mergeCell ref="AK53:AQ53"/>
    <mergeCell ref="AK55:AL55"/>
    <mergeCell ref="AK56:AL56"/>
    <mergeCell ref="AK57:AL57"/>
    <mergeCell ref="AK58:AL58"/>
    <mergeCell ref="AK61:AQ61"/>
    <mergeCell ref="AK63:AL63"/>
    <mergeCell ref="AK64:AL64"/>
    <mergeCell ref="AK65:AL65"/>
    <mergeCell ref="AK66:AL66"/>
    <mergeCell ref="AC95:AD95"/>
    <mergeCell ref="AC96:AD96"/>
    <mergeCell ref="AC97:AD97"/>
    <mergeCell ref="AC98:AD98"/>
    <mergeCell ref="AC80:AD80"/>
    <mergeCell ref="AC81:AD81"/>
    <mergeCell ref="AC82:AD82"/>
    <mergeCell ref="AC83:AD83"/>
    <mergeCell ref="AC84:AD84"/>
    <mergeCell ref="AC75:AD75"/>
    <mergeCell ref="AC76:AD76"/>
    <mergeCell ref="AC77:AD77"/>
    <mergeCell ref="AC78:AD78"/>
    <mergeCell ref="AC79:AD79"/>
    <mergeCell ref="AC67:AD67"/>
    <mergeCell ref="AC68:AD68"/>
    <mergeCell ref="AC69:AD69"/>
    <mergeCell ref="AC70:AD70"/>
    <mergeCell ref="AC73:AI73"/>
    <mergeCell ref="AC99:AD99"/>
    <mergeCell ref="AC91:AI91"/>
    <mergeCell ref="AC93:AD93"/>
    <mergeCell ref="AH93:AH94"/>
    <mergeCell ref="AI93:AI94"/>
    <mergeCell ref="AC94:AD94"/>
    <mergeCell ref="AC85:AD85"/>
    <mergeCell ref="AC86:AD86"/>
    <mergeCell ref="AC87:AD87"/>
    <mergeCell ref="AC88:AD88"/>
    <mergeCell ref="AC89:AD89"/>
    <mergeCell ref="AC3:AI3"/>
    <mergeCell ref="AD37:AG37"/>
    <mergeCell ref="AD38:AG38"/>
    <mergeCell ref="AC41:AI41"/>
    <mergeCell ref="AC53:AI53"/>
    <mergeCell ref="AC55:AD55"/>
    <mergeCell ref="AC56:AD56"/>
    <mergeCell ref="AC57:AD57"/>
    <mergeCell ref="AC58:AD58"/>
    <mergeCell ref="AC61:AI61"/>
    <mergeCell ref="AC63:AD63"/>
    <mergeCell ref="AC64:AD64"/>
    <mergeCell ref="AC65:AD65"/>
    <mergeCell ref="AC66:AD66"/>
    <mergeCell ref="T95:U95"/>
    <mergeCell ref="T96:U96"/>
    <mergeCell ref="T97:U97"/>
    <mergeCell ref="T98:U98"/>
    <mergeCell ref="T80:U80"/>
    <mergeCell ref="T81:U81"/>
    <mergeCell ref="T82:U82"/>
    <mergeCell ref="T83:U83"/>
    <mergeCell ref="T84:U84"/>
    <mergeCell ref="T75:U75"/>
    <mergeCell ref="T76:U76"/>
    <mergeCell ref="T77:U77"/>
    <mergeCell ref="T78:U78"/>
    <mergeCell ref="T79:U79"/>
    <mergeCell ref="T67:U67"/>
    <mergeCell ref="T68:U68"/>
    <mergeCell ref="T69:U69"/>
    <mergeCell ref="T70:U70"/>
    <mergeCell ref="T73:Z73"/>
    <mergeCell ref="T99:U99"/>
    <mergeCell ref="T91:Z91"/>
    <mergeCell ref="T93:U93"/>
    <mergeCell ref="Y93:Y94"/>
    <mergeCell ref="Z93:Z94"/>
    <mergeCell ref="T94:U94"/>
    <mergeCell ref="T85:U85"/>
    <mergeCell ref="T86:U86"/>
    <mergeCell ref="T87:U87"/>
    <mergeCell ref="T88:U88"/>
    <mergeCell ref="T89:U89"/>
    <mergeCell ref="T3:Z3"/>
    <mergeCell ref="U37:X37"/>
    <mergeCell ref="U38:X38"/>
    <mergeCell ref="T41:Z41"/>
    <mergeCell ref="T53:Z53"/>
    <mergeCell ref="T55:U55"/>
    <mergeCell ref="T56:U56"/>
    <mergeCell ref="T57:U57"/>
    <mergeCell ref="T58:U58"/>
    <mergeCell ref="K98:L98"/>
    <mergeCell ref="K78:L78"/>
    <mergeCell ref="K79:L79"/>
    <mergeCell ref="K80:L80"/>
    <mergeCell ref="K81:L81"/>
    <mergeCell ref="K82:L82"/>
    <mergeCell ref="K70:L70"/>
    <mergeCell ref="K73:Q73"/>
    <mergeCell ref="K75:L75"/>
    <mergeCell ref="K76:L76"/>
    <mergeCell ref="K77:L77"/>
    <mergeCell ref="B86:C86"/>
    <mergeCell ref="T61:Z61"/>
    <mergeCell ref="T63:U63"/>
    <mergeCell ref="T64:U64"/>
    <mergeCell ref="T65:U65"/>
    <mergeCell ref="T66:U66"/>
    <mergeCell ref="K95:L95"/>
    <mergeCell ref="K96:L96"/>
    <mergeCell ref="K97:L97"/>
    <mergeCell ref="K65:L65"/>
    <mergeCell ref="K66:L66"/>
    <mergeCell ref="K67:L67"/>
    <mergeCell ref="K68:L68"/>
    <mergeCell ref="K69:L69"/>
    <mergeCell ref="K89:L89"/>
    <mergeCell ref="K91:Q91"/>
    <mergeCell ref="K93:L93"/>
    <mergeCell ref="P93:P94"/>
    <mergeCell ref="Q93:Q94"/>
    <mergeCell ref="K94:L94"/>
    <mergeCell ref="K83:L83"/>
    <mergeCell ref="K84:L84"/>
    <mergeCell ref="K85:L85"/>
    <mergeCell ref="K86:L86"/>
    <mergeCell ref="K87:L87"/>
    <mergeCell ref="B103:H103"/>
    <mergeCell ref="C137:F137"/>
    <mergeCell ref="C138:F138"/>
    <mergeCell ref="K3:Q3"/>
    <mergeCell ref="L37:O37"/>
    <mergeCell ref="L38:O38"/>
    <mergeCell ref="K41:Q41"/>
    <mergeCell ref="K53:Q53"/>
    <mergeCell ref="K55:L55"/>
    <mergeCell ref="K56:L56"/>
    <mergeCell ref="K57:L57"/>
    <mergeCell ref="K58:L58"/>
    <mergeCell ref="K61:Q61"/>
    <mergeCell ref="K63:L63"/>
    <mergeCell ref="K64:L64"/>
    <mergeCell ref="B96:C96"/>
    <mergeCell ref="B97:C97"/>
    <mergeCell ref="B98:C98"/>
    <mergeCell ref="B89:C89"/>
    <mergeCell ref="B93:C93"/>
    <mergeCell ref="B94:C94"/>
    <mergeCell ref="B91:H91"/>
    <mergeCell ref="G93:G94"/>
    <mergeCell ref="K88:L88"/>
    <mergeCell ref="K99:L99"/>
    <mergeCell ref="K153:L153"/>
    <mergeCell ref="K154:L154"/>
    <mergeCell ref="K155:L155"/>
    <mergeCell ref="K156:L156"/>
    <mergeCell ref="K157:L157"/>
    <mergeCell ref="K158:L158"/>
    <mergeCell ref="B64:C64"/>
    <mergeCell ref="B65:C65"/>
    <mergeCell ref="B78:C78"/>
    <mergeCell ref="B87:C87"/>
    <mergeCell ref="H93:H94"/>
    <mergeCell ref="B156:C156"/>
    <mergeCell ref="B158:C158"/>
    <mergeCell ref="B157:C157"/>
    <mergeCell ref="B95:C95"/>
    <mergeCell ref="B99:C99"/>
    <mergeCell ref="B100:C100"/>
    <mergeCell ref="B152:C152"/>
    <mergeCell ref="B153:C153"/>
    <mergeCell ref="B154:C154"/>
    <mergeCell ref="B155:C155"/>
    <mergeCell ref="B141:H141"/>
    <mergeCell ref="B150:H150"/>
    <mergeCell ref="B181:H181"/>
    <mergeCell ref="B56:C56"/>
    <mergeCell ref="B57:C57"/>
    <mergeCell ref="B58:C58"/>
    <mergeCell ref="B61:H61"/>
    <mergeCell ref="B73:H73"/>
    <mergeCell ref="B75:C75"/>
    <mergeCell ref="B76:C76"/>
    <mergeCell ref="B77:C77"/>
    <mergeCell ref="B66:C66"/>
    <mergeCell ref="B67:C67"/>
    <mergeCell ref="B68:C68"/>
    <mergeCell ref="B69:C69"/>
    <mergeCell ref="B70:C70"/>
    <mergeCell ref="B88:C88"/>
    <mergeCell ref="B79:C79"/>
    <mergeCell ref="B80:C80"/>
    <mergeCell ref="B81:C81"/>
    <mergeCell ref="B82:C82"/>
    <mergeCell ref="B83:C83"/>
    <mergeCell ref="B84:C84"/>
    <mergeCell ref="B85:C85"/>
    <mergeCell ref="B161:H161"/>
    <mergeCell ref="B151:C151"/>
    <mergeCell ref="B41:H41"/>
    <mergeCell ref="B53:H53"/>
    <mergeCell ref="B55:C55"/>
    <mergeCell ref="C38:F38"/>
    <mergeCell ref="C37:F37"/>
    <mergeCell ref="B3:H3"/>
    <mergeCell ref="C2:H2"/>
    <mergeCell ref="B63:C63"/>
    <mergeCell ref="B1:K1"/>
  </mergeCells>
  <conditionalFormatting sqref="D55">
    <cfRule type="expression" dxfId="68" priority="92">
      <formula>$D$55="No"</formula>
    </cfRule>
  </conditionalFormatting>
  <conditionalFormatting sqref="D56">
    <cfRule type="expression" dxfId="67" priority="91">
      <formula>$D$56="No"</formula>
    </cfRule>
  </conditionalFormatting>
  <conditionalFormatting sqref="D57">
    <cfRule type="expression" dxfId="66" priority="90">
      <formula>$D$57="No"</formula>
    </cfRule>
  </conditionalFormatting>
  <conditionalFormatting sqref="D58">
    <cfRule type="expression" dxfId="65" priority="89">
      <formula>$D$58="No"</formula>
    </cfRule>
  </conditionalFormatting>
  <conditionalFormatting sqref="D63:D70 D151:D158">
    <cfRule type="expression" dxfId="64" priority="88">
      <formula>$D63="No"</formula>
    </cfRule>
  </conditionalFormatting>
  <conditionalFormatting sqref="C173">
    <cfRule type="containsText" dxfId="63" priority="86" operator="containsText" text="&lt;80">
      <formula>NOT(ISERROR(SEARCH("&lt;80",C173)))</formula>
    </cfRule>
  </conditionalFormatting>
  <conditionalFormatting sqref="D75:D88">
    <cfRule type="beginsWith" dxfId="62" priority="84" operator="beginsWith" text="No">
      <formula>LEFT(D75,LEN("No"))="No"</formula>
    </cfRule>
  </conditionalFormatting>
  <conditionalFormatting sqref="G47">
    <cfRule type="cellIs" dxfId="61" priority="77" operator="notEqual">
      <formula>0</formula>
    </cfRule>
  </conditionalFormatting>
  <conditionalFormatting sqref="C50">
    <cfRule type="cellIs" dxfId="60" priority="76" operator="lessThan">
      <formula>0.5</formula>
    </cfRule>
  </conditionalFormatting>
  <conditionalFormatting sqref="G93:G94">
    <cfRule type="cellIs" dxfId="59" priority="75" operator="lessThan">
      <formula>0</formula>
    </cfRule>
  </conditionalFormatting>
  <conditionalFormatting sqref="C5:C6">
    <cfRule type="beginsWith" dxfId="58" priority="74" operator="beginsWith" text="No">
      <formula>LEFT(C5,LEN("No"))="No"</formula>
    </cfRule>
  </conditionalFormatting>
  <conditionalFormatting sqref="C105:C106">
    <cfRule type="beginsWith" dxfId="57" priority="73" operator="beginsWith" text="No">
      <formula>LEFT(C105,LEN("No"))="No"</formula>
    </cfRule>
  </conditionalFormatting>
  <conditionalFormatting sqref="C142:C146">
    <cfRule type="containsText" dxfId="56" priority="72" operator="containsText" text="No">
      <formula>NOT(ISERROR(SEARCH("No",C142)))</formula>
    </cfRule>
  </conditionalFormatting>
  <conditionalFormatting sqref="M55">
    <cfRule type="expression" dxfId="55" priority="71">
      <formula>$D$55="No"</formula>
    </cfRule>
  </conditionalFormatting>
  <conditionalFormatting sqref="M56">
    <cfRule type="expression" dxfId="54" priority="70">
      <formula>$D$56="No"</formula>
    </cfRule>
  </conditionalFormatting>
  <conditionalFormatting sqref="M57">
    <cfRule type="expression" dxfId="53" priority="69">
      <formula>$D$57="No"</formula>
    </cfRule>
  </conditionalFormatting>
  <conditionalFormatting sqref="M58">
    <cfRule type="expression" dxfId="52" priority="68">
      <formula>$D$58="No"</formula>
    </cfRule>
  </conditionalFormatting>
  <conditionalFormatting sqref="P47">
    <cfRule type="cellIs" dxfId="51" priority="65" operator="notEqual">
      <formula>0</formula>
    </cfRule>
  </conditionalFormatting>
  <conditionalFormatting sqref="L50">
    <cfRule type="cellIs" dxfId="50" priority="64" operator="lessThan">
      <formula>0.5</formula>
    </cfRule>
  </conditionalFormatting>
  <conditionalFormatting sqref="P93:P94">
    <cfRule type="cellIs" dxfId="49" priority="63" operator="lessThan">
      <formula>0</formula>
    </cfRule>
  </conditionalFormatting>
  <conditionalFormatting sqref="L5:L6">
    <cfRule type="beginsWith" dxfId="48" priority="62" operator="beginsWith" text="No">
      <formula>LEFT(L5,LEN("No"))="No"</formula>
    </cfRule>
  </conditionalFormatting>
  <conditionalFormatting sqref="AL5:AL6">
    <cfRule type="beginsWith" dxfId="47" priority="32" operator="beginsWith" text="No">
      <formula>LEFT(AL5,LEN("No"))="No"</formula>
    </cfRule>
  </conditionalFormatting>
  <conditionalFormatting sqref="V55">
    <cfRule type="expression" dxfId="46" priority="61">
      <formula>$D$55="No"</formula>
    </cfRule>
  </conditionalFormatting>
  <conditionalFormatting sqref="V56">
    <cfRule type="expression" dxfId="45" priority="60">
      <formula>$D$56="No"</formula>
    </cfRule>
  </conditionalFormatting>
  <conditionalFormatting sqref="V57">
    <cfRule type="expression" dxfId="44" priority="59">
      <formula>$D$57="No"</formula>
    </cfRule>
  </conditionalFormatting>
  <conditionalFormatting sqref="V58">
    <cfRule type="expression" dxfId="43" priority="58">
      <formula>$D$58="No"</formula>
    </cfRule>
  </conditionalFormatting>
  <conditionalFormatting sqref="Y47">
    <cfRule type="cellIs" dxfId="42" priority="55" operator="notEqual">
      <formula>0</formula>
    </cfRule>
  </conditionalFormatting>
  <conditionalFormatting sqref="U50">
    <cfRule type="cellIs" dxfId="41" priority="54" operator="lessThan">
      <formula>0.5</formula>
    </cfRule>
  </conditionalFormatting>
  <conditionalFormatting sqref="U5:U6">
    <cfRule type="beginsWith" dxfId="40" priority="52" operator="beginsWith" text="No">
      <formula>LEFT(U5,LEN("No"))="No"</formula>
    </cfRule>
  </conditionalFormatting>
  <conditionalFormatting sqref="AE55">
    <cfRule type="expression" dxfId="39" priority="51">
      <formula>$D$55="No"</formula>
    </cfRule>
  </conditionalFormatting>
  <conditionalFormatting sqref="AE56">
    <cfRule type="expression" dxfId="38" priority="50">
      <formula>$D$56="No"</formula>
    </cfRule>
  </conditionalFormatting>
  <conditionalFormatting sqref="AE57">
    <cfRule type="expression" dxfId="37" priority="49">
      <formula>$D$57="No"</formula>
    </cfRule>
  </conditionalFormatting>
  <conditionalFormatting sqref="AE58">
    <cfRule type="expression" dxfId="36" priority="48">
      <formula>$D$58="No"</formula>
    </cfRule>
  </conditionalFormatting>
  <conditionalFormatting sqref="AH47">
    <cfRule type="cellIs" dxfId="35" priority="45" operator="notEqual">
      <formula>0</formula>
    </cfRule>
  </conditionalFormatting>
  <conditionalFormatting sqref="AD50">
    <cfRule type="cellIs" dxfId="34" priority="44" operator="lessThan">
      <formula>0.5</formula>
    </cfRule>
  </conditionalFormatting>
  <conditionalFormatting sqref="AD5:AD6">
    <cfRule type="beginsWith" dxfId="33" priority="42" operator="beginsWith" text="No">
      <formula>LEFT(AD5,LEN("No"))="No"</formula>
    </cfRule>
  </conditionalFormatting>
  <conditionalFormatting sqref="AM55">
    <cfRule type="expression" dxfId="32" priority="41">
      <formula>$D$55="No"</formula>
    </cfRule>
  </conditionalFormatting>
  <conditionalFormatting sqref="AM56">
    <cfRule type="expression" dxfId="31" priority="40">
      <formula>$D$56="No"</formula>
    </cfRule>
  </conditionalFormatting>
  <conditionalFormatting sqref="AM57">
    <cfRule type="expression" dxfId="30" priority="39">
      <formula>$D$57="No"</formula>
    </cfRule>
  </conditionalFormatting>
  <conditionalFormatting sqref="AM58">
    <cfRule type="expression" dxfId="29" priority="38">
      <formula>$D$58="No"</formula>
    </cfRule>
  </conditionalFormatting>
  <conditionalFormatting sqref="AD105:AD106">
    <cfRule type="beginsWith" dxfId="28" priority="13" operator="beginsWith" text="No">
      <formula>LEFT(AD105,LEN("No"))="No"</formula>
    </cfRule>
  </conditionalFormatting>
  <conditionalFormatting sqref="AP47">
    <cfRule type="cellIs" dxfId="27" priority="35" operator="notEqual">
      <formula>0</formula>
    </cfRule>
  </conditionalFormatting>
  <conditionalFormatting sqref="AL50">
    <cfRule type="cellIs" dxfId="26" priority="34" operator="lessThan">
      <formula>0.5</formula>
    </cfRule>
  </conditionalFormatting>
  <conditionalFormatting sqref="M63:M70">
    <cfRule type="expression" dxfId="25" priority="27">
      <formula>$D63="No"</formula>
    </cfRule>
  </conditionalFormatting>
  <conditionalFormatting sqref="M75:M88">
    <cfRule type="beginsWith" dxfId="24" priority="26" operator="beginsWith" text="No">
      <formula>LEFT(M75,LEN("No"))="No"</formula>
    </cfRule>
  </conditionalFormatting>
  <conditionalFormatting sqref="V75:V88">
    <cfRule type="beginsWith" dxfId="23" priority="25" operator="beginsWith" text="No">
      <formula>LEFT(V75,LEN("No"))="No"</formula>
    </cfRule>
  </conditionalFormatting>
  <conditionalFormatting sqref="AE75:AE88">
    <cfRule type="beginsWith" dxfId="22" priority="24" operator="beginsWith" text="No">
      <formula>LEFT(AE75,LEN("No"))="No"</formula>
    </cfRule>
  </conditionalFormatting>
  <conditionalFormatting sqref="AM75:AM88">
    <cfRule type="beginsWith" dxfId="21" priority="23" operator="beginsWith" text="No">
      <formula>LEFT(AM75,LEN("No"))="No"</formula>
    </cfRule>
  </conditionalFormatting>
  <conditionalFormatting sqref="V63:V70">
    <cfRule type="expression" dxfId="20" priority="22">
      <formula>$D63="No"</formula>
    </cfRule>
  </conditionalFormatting>
  <conditionalFormatting sqref="AE63:AE70">
    <cfRule type="expression" dxfId="19" priority="21">
      <formula>$D63="No"</formula>
    </cfRule>
  </conditionalFormatting>
  <conditionalFormatting sqref="AM63:AM70">
    <cfRule type="expression" dxfId="18" priority="20">
      <formula>$D63="No"</formula>
    </cfRule>
  </conditionalFormatting>
  <conditionalFormatting sqref="L173">
    <cfRule type="containsText" dxfId="17" priority="19" operator="containsText" text="&lt;80">
      <formula>NOT(ISERROR(SEARCH("&lt;80",L173)))</formula>
    </cfRule>
  </conditionalFormatting>
  <conditionalFormatting sqref="U173">
    <cfRule type="containsText" dxfId="16" priority="18" operator="containsText" text="&lt;80">
      <formula>NOT(ISERROR(SEARCH("&lt;80",U173)))</formula>
    </cfRule>
  </conditionalFormatting>
  <conditionalFormatting sqref="AD173">
    <cfRule type="containsText" dxfId="15" priority="17" operator="containsText" text="&lt;80">
      <formula>NOT(ISERROR(SEARCH("&lt;80",AD173)))</formula>
    </cfRule>
  </conditionalFormatting>
  <conditionalFormatting sqref="AL173">
    <cfRule type="containsText" dxfId="14" priority="16" operator="containsText" text="&lt;80">
      <formula>NOT(ISERROR(SEARCH("&lt;80",AL173)))</formula>
    </cfRule>
  </conditionalFormatting>
  <conditionalFormatting sqref="L105:L106">
    <cfRule type="beginsWith" dxfId="13" priority="15" operator="beginsWith" text="No">
      <formula>LEFT(L105,LEN("No"))="No"</formula>
    </cfRule>
  </conditionalFormatting>
  <conditionalFormatting sqref="U105:U106">
    <cfRule type="beginsWith" dxfId="12" priority="14" operator="beginsWith" text="No">
      <formula>LEFT(U105,LEN("No"))="No"</formula>
    </cfRule>
  </conditionalFormatting>
  <conditionalFormatting sqref="AL105:AL106">
    <cfRule type="beginsWith" dxfId="11" priority="12" operator="beginsWith" text="No">
      <formula>LEFT(AL105,LEN("No"))="No"</formula>
    </cfRule>
  </conditionalFormatting>
  <conditionalFormatting sqref="M151:M158">
    <cfRule type="expression" dxfId="10" priority="11">
      <formula>$D151="No"</formula>
    </cfRule>
  </conditionalFormatting>
  <conditionalFormatting sqref="L142:L146">
    <cfRule type="containsText" dxfId="9" priority="10" operator="containsText" text="No">
      <formula>NOT(ISERROR(SEARCH("No",L142)))</formula>
    </cfRule>
  </conditionalFormatting>
  <conditionalFormatting sqref="V151:V158">
    <cfRule type="expression" dxfId="8" priority="9">
      <formula>$D151="No"</formula>
    </cfRule>
  </conditionalFormatting>
  <conditionalFormatting sqref="U142:U146">
    <cfRule type="containsText" dxfId="7" priority="8" operator="containsText" text="No">
      <formula>NOT(ISERROR(SEARCH("No",U142)))</formula>
    </cfRule>
  </conditionalFormatting>
  <conditionalFormatting sqref="AE151:AE158">
    <cfRule type="expression" dxfId="6" priority="7">
      <formula>$D151="No"</formula>
    </cfRule>
  </conditionalFormatting>
  <conditionalFormatting sqref="AD142:AD146">
    <cfRule type="containsText" dxfId="5" priority="6" operator="containsText" text="No">
      <formula>NOT(ISERROR(SEARCH("No",AD142)))</formula>
    </cfRule>
  </conditionalFormatting>
  <conditionalFormatting sqref="AM151:AM158">
    <cfRule type="expression" dxfId="4" priority="5">
      <formula>$D151="No"</formula>
    </cfRule>
  </conditionalFormatting>
  <conditionalFormatting sqref="AL142:AL146">
    <cfRule type="containsText" dxfId="3" priority="4" operator="containsText" text="No">
      <formula>NOT(ISERROR(SEARCH("No",AL142)))</formula>
    </cfRule>
  </conditionalFormatting>
  <conditionalFormatting sqref="AP93:AP94">
    <cfRule type="cellIs" dxfId="2" priority="1" operator="lessThan">
      <formula>0</formula>
    </cfRule>
  </conditionalFormatting>
  <conditionalFormatting sqref="Y93:Y94">
    <cfRule type="cellIs" dxfId="1" priority="3" operator="lessThan">
      <formula>0</formula>
    </cfRule>
  </conditionalFormatting>
  <conditionalFormatting sqref="AH93:AH94">
    <cfRule type="cellIs" dxfId="0" priority="2" operator="lessThan">
      <formula>0</formula>
    </cfRule>
  </conditionalFormatting>
  <dataValidations count="5">
    <dataValidation type="list" allowBlank="1" showInputMessage="1" showErrorMessage="1" sqref="C5:C6 AE75:AE80 D63 C142:C147 D151:D158 AM67:AM70 C105:C106 L5:L6 D75:D80 D82:D88 U5:U6 AM82:AM88 AM75:AM80 M82:M88 AD5:AD6 V63 V67:V70 V75:V80 AL5:AL6 AE63 AE67:AE70 M63 M67:M70 M75:M80 V82:V88 AE82:AE88 AM63 L105:L106 U105:U106 AD105:AD106 AL105:AL106 L142:L147 M151:M158 U142:U147 V151:V158 AD142:AD147 AE151:AE158 AL142:AL147 AM151:AM158 D67:D70">
      <formula1>"Yes,No"</formula1>
    </dataValidation>
    <dataValidation type="list" allowBlank="1" showInputMessage="1" showErrorMessage="1" sqref="D55:D58 M55:M58 D64:D66 V55:V58 M64:M66 AE55:AE58 V64:V66 AM55:AM58 AE64:AE66 AM64:AM66">
      <formula1>"Yes,No,Not applicable"</formula1>
    </dataValidation>
    <dataValidation type="whole" errorStyle="warning" operator="greaterThanOrEqual" allowBlank="1" showInputMessage="1" showErrorMessage="1" error="VALUE IS NEGATIVE" prompt="VALUE CANNOT BE LESS THAN ZERO" sqref="C172 AD172 L172 U172 AL172">
      <formula1>0</formula1>
    </dataValidation>
    <dataValidation type="list" allowBlank="1" showInputMessage="1" showErrorMessage="1" sqref="D81 M81 V81 AE81 AM81">
      <formula1>"Yes/not applicable,No"</formula1>
    </dataValidation>
    <dataValidation type="list" allowBlank="1" showInputMessage="1" showErrorMessage="1" sqref="C136 AL136 AD136 U136 L136">
      <formula1>$K$2:$K$102</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'VLOOKUP etc.'!$N$2:$N$5</xm:f>
          </x14:formula1>
          <xm:sqref>C38:F38 C138:F138 AL38:AO38 L138:O138 U138:X138 AD138:AG138 L38:O38 U38:X38 AD38:AG38 AL138:AO138</xm:sqref>
        </x14:dataValidation>
        <x14:dataValidation type="list" allowBlank="1" showInputMessage="1" showErrorMessage="1">
          <x14:formula1>
            <xm:f>'VLOOKUP etc.'!$K$2:$K$102</xm:f>
          </x14:formula1>
          <xm:sqref>C36 L36 U36 AD36 AL36</xm:sqref>
        </x14:dataValidation>
        <x14:dataValidation type="list" allowBlank="1" showInputMessage="1" showErrorMessage="1">
          <x14:formula1>
            <xm:f>'VLOOKUP etc.'!$L$2:$L$7</xm:f>
          </x14:formula1>
          <xm:sqref>C37:F37 L37:O37 U37:X37 AD37:AG37 AL37:AO37 C137:F137 L137:O137 U137:X137 AD137:AG137 AL137:AO137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V1605"/>
  <sheetViews>
    <sheetView zoomScale="60" zoomScaleNormal="60" workbookViewId="0">
      <pane ySplit="1" topLeftCell="A2" activePane="bottomLeft" state="frozen"/>
      <selection pane="bottomLeft" activeCell="G1" sqref="G1"/>
    </sheetView>
  </sheetViews>
  <sheetFormatPr defaultRowHeight="14.5" x14ac:dyDescent="0.35"/>
  <cols>
    <col min="3" max="3" width="28.36328125" customWidth="1"/>
    <col min="4" max="5" width="8.7265625" customWidth="1"/>
    <col min="6" max="7" width="12.08984375" customWidth="1"/>
    <col min="8" max="8" width="17.7265625" customWidth="1"/>
    <col min="12" max="12" width="41.1796875" customWidth="1"/>
    <col min="14" max="14" width="11.453125" customWidth="1"/>
    <col min="20" max="32" width="8.7265625" style="59"/>
    <col min="34" max="34" width="43.81640625" customWidth="1"/>
    <col min="36" max="36" width="10.90625" customWidth="1"/>
    <col min="50" max="52" width="12.6328125" customWidth="1"/>
    <col min="53" max="53" width="9.81640625" customWidth="1"/>
    <col min="54" max="54" width="9.453125" customWidth="1"/>
    <col min="62" max="62" width="11.81640625" customWidth="1"/>
    <col min="63" max="63" width="10.08984375" customWidth="1"/>
    <col min="64" max="64" width="11" customWidth="1"/>
    <col min="86" max="86" width="10.6328125" customWidth="1"/>
    <col min="87" max="87" width="9.7265625" customWidth="1"/>
    <col min="88" max="88" width="10.36328125" customWidth="1"/>
    <col min="91" max="91" width="10" customWidth="1"/>
    <col min="92" max="92" width="10.08984375" customWidth="1"/>
    <col min="94" max="94" width="9.36328125" bestFit="1" customWidth="1"/>
    <col min="96" max="96" width="8.54296875" customWidth="1"/>
    <col min="103" max="103" width="9.36328125" bestFit="1" customWidth="1"/>
    <col min="109" max="109" width="12.6328125" customWidth="1"/>
    <col min="111" max="111" width="12.453125" customWidth="1"/>
    <col min="113" max="113" width="11.7265625" customWidth="1"/>
    <col min="115" max="115" width="10.6328125" customWidth="1"/>
    <col min="118" max="118" width="10.54296875" customWidth="1"/>
    <col min="122" max="122" width="11.08984375" customWidth="1"/>
  </cols>
  <sheetData>
    <row r="1" spans="3:126" ht="43" customHeight="1" x14ac:dyDescent="0.35">
      <c r="C1" s="132" t="s">
        <v>245</v>
      </c>
      <c r="D1" s="113" t="s">
        <v>246</v>
      </c>
      <c r="E1" s="113" t="s">
        <v>249</v>
      </c>
      <c r="F1" s="218" t="s">
        <v>420</v>
      </c>
      <c r="G1" s="225"/>
      <c r="H1" s="113" t="s">
        <v>250</v>
      </c>
      <c r="K1" s="322" t="s">
        <v>218</v>
      </c>
      <c r="L1" s="322"/>
      <c r="M1" s="322"/>
      <c r="N1" s="322"/>
      <c r="O1" s="322"/>
      <c r="Q1" s="321" t="s">
        <v>237</v>
      </c>
      <c r="R1" s="321"/>
      <c r="T1" s="313" t="s">
        <v>202</v>
      </c>
      <c r="U1" s="313"/>
      <c r="V1" s="313"/>
      <c r="W1" s="313"/>
      <c r="X1" s="126"/>
      <c r="Y1" s="319" t="s">
        <v>207</v>
      </c>
      <c r="Z1" s="318"/>
      <c r="AA1" s="318"/>
      <c r="AB1" s="318"/>
      <c r="AC1" s="126"/>
      <c r="AD1" s="318" t="s">
        <v>208</v>
      </c>
      <c r="AE1" s="318"/>
      <c r="AF1" s="126"/>
      <c r="AH1" s="313" t="s">
        <v>217</v>
      </c>
      <c r="AI1" s="313"/>
      <c r="AJ1" s="313"/>
      <c r="AK1" s="313"/>
      <c r="AM1" s="320" t="s">
        <v>215</v>
      </c>
      <c r="AN1" s="320"/>
      <c r="AP1" s="321" t="s">
        <v>216</v>
      </c>
      <c r="AQ1" s="321"/>
      <c r="AS1" s="317" t="s">
        <v>220</v>
      </c>
      <c r="AT1" s="317"/>
      <c r="AU1" s="317"/>
      <c r="AV1" s="317"/>
      <c r="AX1" s="312" t="s">
        <v>270</v>
      </c>
      <c r="AY1" s="312"/>
      <c r="AZ1" s="312"/>
      <c r="BA1" s="323" t="s">
        <v>268</v>
      </c>
      <c r="BB1" s="324"/>
      <c r="BC1" s="312" t="s">
        <v>259</v>
      </c>
      <c r="BD1" s="312"/>
      <c r="BE1" s="312" t="s">
        <v>261</v>
      </c>
      <c r="BF1" s="312"/>
      <c r="BG1" s="312" t="s">
        <v>260</v>
      </c>
      <c r="BH1" s="312"/>
      <c r="BJ1" s="312" t="s">
        <v>279</v>
      </c>
      <c r="BK1" s="312"/>
      <c r="BL1" s="312"/>
      <c r="BM1" s="323" t="s">
        <v>275</v>
      </c>
      <c r="BN1" s="324"/>
      <c r="BO1" s="312" t="s">
        <v>276</v>
      </c>
      <c r="BP1" s="312"/>
      <c r="BQ1" s="312" t="s">
        <v>277</v>
      </c>
      <c r="BR1" s="312"/>
      <c r="BS1" s="312" t="s">
        <v>278</v>
      </c>
      <c r="BT1" s="312"/>
      <c r="BV1" s="312" t="s">
        <v>281</v>
      </c>
      <c r="BW1" s="312"/>
      <c r="BX1" s="312" t="s">
        <v>284</v>
      </c>
      <c r="BY1" s="312"/>
      <c r="BZ1" s="312" t="s">
        <v>286</v>
      </c>
      <c r="CA1" s="312"/>
      <c r="CB1" s="312" t="s">
        <v>285</v>
      </c>
      <c r="CC1" s="312"/>
      <c r="CE1" s="312" t="s">
        <v>293</v>
      </c>
      <c r="CF1" s="312"/>
      <c r="CH1" s="313" t="s">
        <v>297</v>
      </c>
      <c r="CI1" s="313"/>
      <c r="CJ1" s="313"/>
      <c r="CK1" s="313"/>
      <c r="CL1" s="312" t="s">
        <v>301</v>
      </c>
      <c r="CM1" s="312"/>
      <c r="CN1" s="154"/>
      <c r="CO1" s="316" t="s">
        <v>309</v>
      </c>
      <c r="CP1" s="317"/>
      <c r="CQ1" s="317"/>
      <c r="CR1" s="317"/>
      <c r="CS1" s="317"/>
      <c r="CT1" s="317"/>
      <c r="CU1" s="317"/>
      <c r="CV1" s="317"/>
      <c r="CX1" s="312" t="s">
        <v>310</v>
      </c>
      <c r="CY1" s="312"/>
      <c r="CZ1" s="312"/>
      <c r="DA1" s="312"/>
      <c r="DB1" s="312"/>
      <c r="DC1" s="312"/>
      <c r="DE1" s="314" t="s">
        <v>314</v>
      </c>
      <c r="DF1" s="315"/>
      <c r="DG1" s="315"/>
      <c r="DH1" s="315"/>
      <c r="DI1" s="315"/>
      <c r="DJ1" s="315"/>
      <c r="DK1" s="315"/>
      <c r="DL1" s="315"/>
      <c r="DN1" t="s">
        <v>320</v>
      </c>
    </row>
    <row r="2" spans="3:126" ht="58" customHeight="1" x14ac:dyDescent="0.35">
      <c r="C2" s="137" t="s">
        <v>19</v>
      </c>
      <c r="D2" s="69">
        <v>50</v>
      </c>
      <c r="E2" s="69">
        <v>100</v>
      </c>
      <c r="F2" s="221" t="s">
        <v>421</v>
      </c>
      <c r="G2" s="221"/>
      <c r="H2" s="115" t="s">
        <v>251</v>
      </c>
      <c r="K2" s="59">
        <v>0</v>
      </c>
      <c r="L2" s="112" t="s">
        <v>121</v>
      </c>
      <c r="M2" s="112">
        <v>5</v>
      </c>
      <c r="N2" s="112" t="s">
        <v>379</v>
      </c>
      <c r="O2" s="112">
        <v>5</v>
      </c>
      <c r="Q2" s="117">
        <v>0</v>
      </c>
      <c r="R2" s="130">
        <v>0</v>
      </c>
      <c r="T2" s="313" t="s">
        <v>176</v>
      </c>
      <c r="U2" s="313"/>
      <c r="V2" s="313" t="s">
        <v>175</v>
      </c>
      <c r="W2" s="313"/>
      <c r="X2" s="126"/>
      <c r="Y2" s="84" t="s">
        <v>118</v>
      </c>
      <c r="Z2" s="84" t="s">
        <v>127</v>
      </c>
      <c r="AA2" s="84" t="s">
        <v>118</v>
      </c>
      <c r="AB2" s="84" t="s">
        <v>127</v>
      </c>
      <c r="AC2" s="126"/>
      <c r="AD2" s="84" t="s">
        <v>209</v>
      </c>
      <c r="AE2" s="84" t="s">
        <v>127</v>
      </c>
      <c r="AF2" s="126"/>
      <c r="AH2" s="115" t="s">
        <v>121</v>
      </c>
      <c r="AI2" s="103">
        <v>10</v>
      </c>
      <c r="AJ2" s="116" t="s">
        <v>213</v>
      </c>
      <c r="AK2" s="120">
        <v>10</v>
      </c>
      <c r="AM2" s="177">
        <v>0</v>
      </c>
      <c r="AN2" s="91">
        <v>0</v>
      </c>
      <c r="AP2" s="69" t="s">
        <v>223</v>
      </c>
      <c r="AQ2" s="105">
        <v>20</v>
      </c>
      <c r="AS2" s="84" t="s">
        <v>118</v>
      </c>
      <c r="AT2" s="84" t="s">
        <v>127</v>
      </c>
      <c r="AU2" s="84" t="s">
        <v>118</v>
      </c>
      <c r="AV2" s="84" t="s">
        <v>127</v>
      </c>
      <c r="AX2" s="113" t="s">
        <v>262</v>
      </c>
      <c r="AY2" s="113" t="s">
        <v>267</v>
      </c>
      <c r="AZ2" s="113" t="s">
        <v>266</v>
      </c>
      <c r="BA2" s="113" t="s">
        <v>212</v>
      </c>
      <c r="BB2" s="113" t="s">
        <v>127</v>
      </c>
      <c r="BC2" s="145" t="s">
        <v>212</v>
      </c>
      <c r="BD2" s="145" t="s">
        <v>127</v>
      </c>
      <c r="BE2" s="145" t="s">
        <v>212</v>
      </c>
      <c r="BF2" s="145" t="s">
        <v>127</v>
      </c>
      <c r="BG2" s="145" t="s">
        <v>212</v>
      </c>
      <c r="BH2" s="145" t="s">
        <v>127</v>
      </c>
      <c r="BJ2" s="113" t="s">
        <v>262</v>
      </c>
      <c r="BK2" s="113" t="s">
        <v>271</v>
      </c>
      <c r="BL2" s="113" t="s">
        <v>272</v>
      </c>
      <c r="BM2" s="113" t="s">
        <v>273</v>
      </c>
      <c r="BN2" s="113" t="s">
        <v>127</v>
      </c>
      <c r="BO2" s="134" t="s">
        <v>273</v>
      </c>
      <c r="BP2" s="134" t="s">
        <v>127</v>
      </c>
      <c r="BQ2" s="134" t="s">
        <v>273</v>
      </c>
      <c r="BR2" s="134" t="s">
        <v>127</v>
      </c>
      <c r="BS2" s="134" t="s">
        <v>273</v>
      </c>
      <c r="BT2" s="134" t="s">
        <v>127</v>
      </c>
      <c r="BV2" s="149" t="s">
        <v>280</v>
      </c>
      <c r="BW2" s="149" t="s">
        <v>282</v>
      </c>
      <c r="BX2" s="149" t="s">
        <v>280</v>
      </c>
      <c r="BY2" s="149" t="s">
        <v>282</v>
      </c>
      <c r="BZ2" s="149" t="s">
        <v>280</v>
      </c>
      <c r="CA2" s="149" t="s">
        <v>282</v>
      </c>
      <c r="CB2" s="149" t="s">
        <v>280</v>
      </c>
      <c r="CC2" s="149" t="s">
        <v>282</v>
      </c>
      <c r="CE2" s="149" t="s">
        <v>294</v>
      </c>
      <c r="CF2" s="149" t="s">
        <v>282</v>
      </c>
      <c r="CH2" s="154" t="s">
        <v>298</v>
      </c>
      <c r="CI2" s="154"/>
      <c r="CJ2" s="154" t="s">
        <v>299</v>
      </c>
      <c r="CK2" s="153"/>
      <c r="CL2" s="154" t="s">
        <v>303</v>
      </c>
      <c r="CM2" s="154" t="s">
        <v>302</v>
      </c>
      <c r="CN2" s="159"/>
      <c r="CO2" s="312" t="s">
        <v>307</v>
      </c>
      <c r="CP2" s="312"/>
      <c r="CQ2" s="312" t="s">
        <v>308</v>
      </c>
      <c r="CR2" s="312"/>
      <c r="CS2" s="312" t="s">
        <v>306</v>
      </c>
      <c r="CT2" s="312"/>
      <c r="CU2" s="312" t="s">
        <v>299</v>
      </c>
      <c r="CV2" s="312"/>
      <c r="CX2" s="313" t="s">
        <v>311</v>
      </c>
      <c r="CY2" s="313"/>
      <c r="CZ2" s="313" t="s">
        <v>313</v>
      </c>
      <c r="DA2" s="313"/>
      <c r="DB2" s="313" t="s">
        <v>312</v>
      </c>
      <c r="DC2" s="313"/>
      <c r="DE2" s="158" t="s">
        <v>316</v>
      </c>
      <c r="DF2" s="158" t="s">
        <v>127</v>
      </c>
      <c r="DG2" s="158" t="s">
        <v>317</v>
      </c>
      <c r="DH2" s="158" t="s">
        <v>127</v>
      </c>
      <c r="DI2" s="158" t="s">
        <v>318</v>
      </c>
      <c r="DJ2" s="158" t="s">
        <v>127</v>
      </c>
      <c r="DK2" s="158" t="s">
        <v>319</v>
      </c>
      <c r="DL2" s="158" t="s">
        <v>127</v>
      </c>
      <c r="DN2" s="160" t="s">
        <v>323</v>
      </c>
      <c r="DO2" s="160" t="s">
        <v>127</v>
      </c>
      <c r="DP2" s="160" t="s">
        <v>324</v>
      </c>
      <c r="DQ2" s="160" t="s">
        <v>127</v>
      </c>
      <c r="DR2" s="160" t="s">
        <v>327</v>
      </c>
      <c r="DS2" s="160" t="s">
        <v>127</v>
      </c>
      <c r="DT2" s="158" t="s">
        <v>330</v>
      </c>
      <c r="DU2" s="158" t="s">
        <v>127</v>
      </c>
    </row>
    <row r="3" spans="3:126" ht="43.5" x14ac:dyDescent="0.35">
      <c r="C3" s="137" t="s">
        <v>18</v>
      </c>
      <c r="D3" s="69">
        <v>30</v>
      </c>
      <c r="E3" s="69">
        <v>60</v>
      </c>
      <c r="F3" s="221" t="s">
        <v>422</v>
      </c>
      <c r="G3" s="221"/>
      <c r="H3" s="115" t="s">
        <v>252</v>
      </c>
      <c r="K3" s="59">
        <v>1</v>
      </c>
      <c r="L3" s="112" t="s">
        <v>120</v>
      </c>
      <c r="M3" s="112">
        <v>4</v>
      </c>
      <c r="N3" s="112" t="s">
        <v>380</v>
      </c>
      <c r="O3" s="112">
        <v>5</v>
      </c>
      <c r="Q3" s="117">
        <v>0.01</v>
      </c>
      <c r="R3" s="130">
        <v>0</v>
      </c>
      <c r="T3" s="123" t="s">
        <v>177</v>
      </c>
      <c r="U3" s="123" t="s">
        <v>127</v>
      </c>
      <c r="V3" s="123" t="s">
        <v>177</v>
      </c>
      <c r="W3" s="123" t="s">
        <v>127</v>
      </c>
      <c r="X3" s="126"/>
      <c r="Y3" s="106" t="s">
        <v>219</v>
      </c>
      <c r="Z3" s="127" t="s">
        <v>296</v>
      </c>
      <c r="AA3" s="107">
        <v>0</v>
      </c>
      <c r="AB3" s="93">
        <v>0</v>
      </c>
      <c r="AC3" s="126"/>
      <c r="AD3" s="106" t="s">
        <v>210</v>
      </c>
      <c r="AE3" s="69">
        <v>5</v>
      </c>
      <c r="AF3" s="126"/>
      <c r="AH3" s="115" t="s">
        <v>120</v>
      </c>
      <c r="AI3" s="103">
        <v>8</v>
      </c>
      <c r="AJ3" s="116">
        <v>0.7</v>
      </c>
      <c r="AK3" s="120">
        <v>10</v>
      </c>
      <c r="AM3" s="177">
        <v>0.5</v>
      </c>
      <c r="AN3" s="91">
        <v>0.5</v>
      </c>
      <c r="AP3" s="69">
        <v>5</v>
      </c>
      <c r="AQ3" s="105">
        <v>20</v>
      </c>
      <c r="AS3" s="69" t="s">
        <v>221</v>
      </c>
      <c r="AT3" s="91">
        <v>0</v>
      </c>
      <c r="AU3" s="107">
        <v>0</v>
      </c>
      <c r="AV3" s="93">
        <v>0</v>
      </c>
      <c r="AX3" s="115" t="s">
        <v>263</v>
      </c>
      <c r="AY3" s="115">
        <v>4.0999999999999996</v>
      </c>
      <c r="AZ3" s="146">
        <v>3.2</v>
      </c>
      <c r="BA3" s="115" t="s">
        <v>274</v>
      </c>
      <c r="BB3" s="147">
        <v>20</v>
      </c>
      <c r="BC3" s="115" t="s">
        <v>274</v>
      </c>
      <c r="BD3" s="128">
        <v>20</v>
      </c>
      <c r="BE3" s="115" t="s">
        <v>274</v>
      </c>
      <c r="BF3" s="128">
        <v>20</v>
      </c>
      <c r="BG3" s="115" t="s">
        <v>274</v>
      </c>
      <c r="BH3" s="91">
        <v>20</v>
      </c>
      <c r="BJ3" s="115" t="s">
        <v>263</v>
      </c>
      <c r="BK3" s="69">
        <v>280</v>
      </c>
      <c r="BL3" s="103">
        <v>230</v>
      </c>
      <c r="BM3" s="115" t="s">
        <v>274</v>
      </c>
      <c r="BN3" s="128">
        <v>25</v>
      </c>
      <c r="BO3" s="115" t="s">
        <v>274</v>
      </c>
      <c r="BP3" s="128">
        <v>25</v>
      </c>
      <c r="BQ3" s="115" t="s">
        <v>274</v>
      </c>
      <c r="BR3" s="91">
        <v>25</v>
      </c>
      <c r="BS3" s="115" t="s">
        <v>274</v>
      </c>
      <c r="BT3" s="91">
        <v>25</v>
      </c>
      <c r="BV3" s="69" t="s">
        <v>210</v>
      </c>
      <c r="BW3" s="69">
        <v>10</v>
      </c>
      <c r="BX3" s="69" t="s">
        <v>287</v>
      </c>
      <c r="BY3" s="128">
        <v>10</v>
      </c>
      <c r="BZ3" s="69" t="s">
        <v>289</v>
      </c>
      <c r="CA3" s="128">
        <v>10</v>
      </c>
      <c r="CB3" s="69" t="s">
        <v>291</v>
      </c>
      <c r="CC3" s="91">
        <v>10</v>
      </c>
      <c r="CE3" s="69" t="s">
        <v>295</v>
      </c>
      <c r="CF3" s="69" t="s">
        <v>296</v>
      </c>
      <c r="CH3" s="69" t="s">
        <v>300</v>
      </c>
      <c r="CI3" s="161">
        <v>15</v>
      </c>
      <c r="CJ3" s="91">
        <v>0</v>
      </c>
      <c r="CK3" s="91">
        <v>15</v>
      </c>
      <c r="CL3" s="69" t="s">
        <v>300</v>
      </c>
      <c r="CM3" s="91">
        <v>0</v>
      </c>
      <c r="CO3" s="115" t="s">
        <v>274</v>
      </c>
      <c r="CP3" s="91">
        <v>20</v>
      </c>
      <c r="CQ3" s="115" t="s">
        <v>274</v>
      </c>
      <c r="CR3" s="91">
        <v>20</v>
      </c>
      <c r="CS3" s="115" t="s">
        <v>274</v>
      </c>
      <c r="CT3" s="91">
        <v>20</v>
      </c>
      <c r="CU3" s="115" t="s">
        <v>274</v>
      </c>
      <c r="CV3" s="91">
        <v>20</v>
      </c>
      <c r="CX3" s="174" t="s">
        <v>274</v>
      </c>
      <c r="CY3" s="174">
        <v>5</v>
      </c>
      <c r="CZ3" s="174" t="s">
        <v>274</v>
      </c>
      <c r="DA3" s="176">
        <v>5</v>
      </c>
      <c r="DB3" s="174" t="s">
        <v>274</v>
      </c>
      <c r="DC3" s="116">
        <v>5</v>
      </c>
      <c r="DE3" s="177">
        <v>0</v>
      </c>
      <c r="DF3" s="91">
        <v>0</v>
      </c>
      <c r="DG3" s="177">
        <v>0</v>
      </c>
      <c r="DH3" s="91">
        <v>0</v>
      </c>
      <c r="DI3" s="69">
        <v>0</v>
      </c>
      <c r="DJ3" s="117">
        <v>0</v>
      </c>
      <c r="DK3" s="69" t="s">
        <v>23</v>
      </c>
      <c r="DL3" s="69">
        <v>5</v>
      </c>
      <c r="DN3" s="69" t="s">
        <v>322</v>
      </c>
      <c r="DO3" s="91">
        <v>0</v>
      </c>
      <c r="DP3" s="69" t="s">
        <v>325</v>
      </c>
      <c r="DQ3" s="91">
        <v>0</v>
      </c>
      <c r="DR3" s="69" t="s">
        <v>328</v>
      </c>
      <c r="DS3" s="128">
        <v>15</v>
      </c>
      <c r="DT3" s="69" t="s">
        <v>223</v>
      </c>
      <c r="DU3" s="91">
        <v>15</v>
      </c>
    </row>
    <row r="4" spans="3:126" ht="43.5" x14ac:dyDescent="0.35">
      <c r="C4" s="137" t="s">
        <v>20</v>
      </c>
      <c r="D4" s="69">
        <v>50</v>
      </c>
      <c r="E4" s="69">
        <v>100</v>
      </c>
      <c r="F4" s="221" t="s">
        <v>423</v>
      </c>
      <c r="G4" s="221"/>
      <c r="H4" s="115" t="s">
        <v>253</v>
      </c>
      <c r="K4" s="59">
        <v>2</v>
      </c>
      <c r="L4" s="112" t="s">
        <v>122</v>
      </c>
      <c r="M4" s="112">
        <v>3</v>
      </c>
      <c r="N4" s="112" t="s">
        <v>381</v>
      </c>
      <c r="O4" s="112">
        <v>3</v>
      </c>
      <c r="Q4" s="117">
        <v>0.02</v>
      </c>
      <c r="R4" s="130">
        <v>0</v>
      </c>
      <c r="T4" s="69" t="s">
        <v>178</v>
      </c>
      <c r="U4" s="91">
        <v>0</v>
      </c>
      <c r="V4" s="69">
        <v>0</v>
      </c>
      <c r="W4" s="104">
        <v>0</v>
      </c>
      <c r="X4" s="125"/>
      <c r="Y4" s="107">
        <v>80</v>
      </c>
      <c r="Z4" s="128">
        <v>0</v>
      </c>
      <c r="AA4" s="106">
        <v>1</v>
      </c>
      <c r="AB4" s="91">
        <v>0.05</v>
      </c>
      <c r="AC4" s="125"/>
      <c r="AD4" s="107">
        <v>10</v>
      </c>
      <c r="AE4" s="69">
        <v>5</v>
      </c>
      <c r="AF4" s="125"/>
      <c r="AH4" s="115" t="s">
        <v>122</v>
      </c>
      <c r="AI4" s="103">
        <v>6</v>
      </c>
      <c r="AJ4" s="116">
        <v>0.71</v>
      </c>
      <c r="AK4" s="120">
        <v>9.75</v>
      </c>
      <c r="AM4" s="177">
        <v>1</v>
      </c>
      <c r="AN4" s="91">
        <v>1</v>
      </c>
      <c r="AP4" s="69">
        <v>5.25</v>
      </c>
      <c r="AQ4" s="105">
        <v>19</v>
      </c>
      <c r="AS4" s="105">
        <v>70</v>
      </c>
      <c r="AT4" s="91">
        <v>0</v>
      </c>
      <c r="AU4" s="106">
        <v>1</v>
      </c>
      <c r="AV4" s="91">
        <v>0.05</v>
      </c>
      <c r="AX4" s="115" t="s">
        <v>264</v>
      </c>
      <c r="AY4" s="115">
        <v>5.5</v>
      </c>
      <c r="AZ4" s="146">
        <v>4.3</v>
      </c>
      <c r="BA4" s="151">
        <v>1.3</v>
      </c>
      <c r="BB4" s="147">
        <v>20</v>
      </c>
      <c r="BC4" s="91">
        <v>3.2</v>
      </c>
      <c r="BD4" s="128">
        <v>20</v>
      </c>
      <c r="BE4" s="150">
        <v>4.3</v>
      </c>
      <c r="BF4" s="128">
        <v>20</v>
      </c>
      <c r="BG4" s="150">
        <v>2.1</v>
      </c>
      <c r="BH4" s="91">
        <v>20</v>
      </c>
      <c r="BJ4" s="115" t="s">
        <v>264</v>
      </c>
      <c r="BK4" s="69">
        <v>360</v>
      </c>
      <c r="BL4" s="103">
        <v>290</v>
      </c>
      <c r="BM4" s="69">
        <v>54</v>
      </c>
      <c r="BN4" s="128">
        <v>25</v>
      </c>
      <c r="BO4" s="69">
        <v>230</v>
      </c>
      <c r="BP4" s="128">
        <v>25</v>
      </c>
      <c r="BQ4" s="69">
        <v>290</v>
      </c>
      <c r="BR4" s="91">
        <v>25</v>
      </c>
      <c r="BS4" s="69">
        <v>129</v>
      </c>
      <c r="BT4" s="91">
        <v>25</v>
      </c>
      <c r="BV4" s="69">
        <v>10</v>
      </c>
      <c r="BW4" s="69">
        <v>10</v>
      </c>
      <c r="BX4" s="105">
        <v>6</v>
      </c>
      <c r="BY4" s="127">
        <v>10</v>
      </c>
      <c r="BZ4" s="105">
        <v>170</v>
      </c>
      <c r="CA4" s="127">
        <v>10</v>
      </c>
      <c r="CB4" s="105">
        <v>750</v>
      </c>
      <c r="CC4" s="93">
        <v>10</v>
      </c>
      <c r="CE4" s="69">
        <v>90</v>
      </c>
      <c r="CF4" s="69">
        <v>0</v>
      </c>
      <c r="CH4" s="91">
        <v>0.6</v>
      </c>
      <c r="CI4" s="91">
        <v>15</v>
      </c>
      <c r="CJ4" s="91">
        <v>0.01</v>
      </c>
      <c r="CK4" s="91">
        <v>14.5</v>
      </c>
      <c r="CL4" s="91">
        <v>0.6</v>
      </c>
      <c r="CM4" s="91">
        <v>0.01</v>
      </c>
      <c r="CO4" s="107">
        <v>751</v>
      </c>
      <c r="CP4" s="93">
        <v>20</v>
      </c>
      <c r="CQ4" s="107">
        <v>775</v>
      </c>
      <c r="CR4" s="91">
        <v>20</v>
      </c>
      <c r="CS4" s="69">
        <v>835</v>
      </c>
      <c r="CT4" s="91">
        <v>20</v>
      </c>
      <c r="CU4" s="107">
        <v>526</v>
      </c>
      <c r="CV4" s="91">
        <v>20</v>
      </c>
      <c r="CX4" s="173">
        <v>11.5</v>
      </c>
      <c r="CY4" s="115">
        <v>5</v>
      </c>
      <c r="CZ4" s="69">
        <v>920</v>
      </c>
      <c r="DA4" s="91">
        <v>5</v>
      </c>
      <c r="DB4" s="69">
        <v>115</v>
      </c>
      <c r="DC4" s="91">
        <v>5</v>
      </c>
      <c r="DE4" s="177">
        <v>0.5</v>
      </c>
      <c r="DF4" s="91">
        <f>DF3+0.33333</f>
        <v>0.33333000000000002</v>
      </c>
      <c r="DG4" s="177">
        <v>0.5</v>
      </c>
      <c r="DH4" s="91">
        <f>DH3+0.416667</f>
        <v>0.41666700000000001</v>
      </c>
      <c r="DI4" s="69">
        <v>1</v>
      </c>
      <c r="DJ4" s="128">
        <f>DJ3+0.05</f>
        <v>0.05</v>
      </c>
      <c r="DK4" s="69" t="s">
        <v>24</v>
      </c>
      <c r="DL4" s="69">
        <v>0</v>
      </c>
      <c r="DN4" s="69">
        <v>400</v>
      </c>
      <c r="DO4" s="91">
        <v>0</v>
      </c>
      <c r="DP4" s="105">
        <v>20</v>
      </c>
      <c r="DQ4" s="91">
        <v>0</v>
      </c>
      <c r="DR4" s="69">
        <v>0.15</v>
      </c>
      <c r="DS4" s="128">
        <v>15</v>
      </c>
      <c r="DT4" s="182">
        <v>5</v>
      </c>
      <c r="DU4" s="91">
        <v>15</v>
      </c>
    </row>
    <row r="5" spans="3:126" ht="29" x14ac:dyDescent="0.35">
      <c r="C5" s="137" t="s">
        <v>241</v>
      </c>
      <c r="D5" s="69">
        <v>50</v>
      </c>
      <c r="E5" s="69">
        <v>100</v>
      </c>
      <c r="F5" s="221" t="s">
        <v>424</v>
      </c>
      <c r="G5" s="221"/>
      <c r="H5" s="115" t="s">
        <v>254</v>
      </c>
      <c r="K5" s="59">
        <v>3</v>
      </c>
      <c r="L5" s="112" t="s">
        <v>123</v>
      </c>
      <c r="M5" s="112">
        <v>2</v>
      </c>
      <c r="N5" s="112" t="s">
        <v>24</v>
      </c>
      <c r="O5" s="112">
        <v>0</v>
      </c>
      <c r="Q5" s="117">
        <v>0.03</v>
      </c>
      <c r="R5" s="130">
        <v>0</v>
      </c>
      <c r="T5" s="91">
        <v>0.7</v>
      </c>
      <c r="U5" s="91">
        <v>0</v>
      </c>
      <c r="V5" s="91">
        <v>0.01</v>
      </c>
      <c r="W5" s="104">
        <v>0.125</v>
      </c>
      <c r="X5" s="125"/>
      <c r="Y5" s="107">
        <v>81</v>
      </c>
      <c r="Z5" s="128">
        <v>0.25</v>
      </c>
      <c r="AA5" s="106">
        <v>2</v>
      </c>
      <c r="AB5" s="91">
        <v>0.1</v>
      </c>
      <c r="AC5" s="125"/>
      <c r="AD5" s="107">
        <v>11</v>
      </c>
      <c r="AE5" s="69">
        <f>AE4-0.02</f>
        <v>4.9800000000000004</v>
      </c>
      <c r="AF5" s="125"/>
      <c r="AH5" s="115" t="s">
        <v>123</v>
      </c>
      <c r="AI5" s="103">
        <v>4</v>
      </c>
      <c r="AJ5" s="116">
        <v>0.72</v>
      </c>
      <c r="AK5" s="120">
        <v>9.5</v>
      </c>
      <c r="AM5" s="177">
        <v>1.5</v>
      </c>
      <c r="AN5" s="91">
        <v>1.5</v>
      </c>
      <c r="AP5" s="69">
        <v>5.5</v>
      </c>
      <c r="AQ5" s="105">
        <v>18</v>
      </c>
      <c r="AS5" s="105">
        <v>71</v>
      </c>
      <c r="AT5" s="91">
        <v>0.33</v>
      </c>
      <c r="AU5" s="106">
        <v>2</v>
      </c>
      <c r="AV5" s="91">
        <v>0.1</v>
      </c>
      <c r="AX5" s="115" t="s">
        <v>265</v>
      </c>
      <c r="AY5" s="115">
        <v>3.5</v>
      </c>
      <c r="AZ5" s="146">
        <v>2.1</v>
      </c>
      <c r="BA5" s="152">
        <v>1.31</v>
      </c>
      <c r="BB5" s="147">
        <v>19.600000000000001</v>
      </c>
      <c r="BC5" s="91">
        <v>3.21</v>
      </c>
      <c r="BD5" s="128">
        <f>BD4-0.22222</f>
        <v>19.77778</v>
      </c>
      <c r="BE5" s="150">
        <v>4.3099999999999996</v>
      </c>
      <c r="BF5" s="128">
        <f>BF4-0.166667</f>
        <v>19.833333</v>
      </c>
      <c r="BG5" s="150">
        <v>2.11</v>
      </c>
      <c r="BH5" s="91">
        <f>BH4-0.142857143</f>
        <v>19.857142856999999</v>
      </c>
      <c r="BJ5" s="115" t="s">
        <v>265</v>
      </c>
      <c r="BK5" s="69">
        <v>192</v>
      </c>
      <c r="BL5" s="103">
        <v>129</v>
      </c>
      <c r="BM5" s="69">
        <v>55</v>
      </c>
      <c r="BN5" s="128">
        <f>BN4-0.83333</f>
        <v>24.16667</v>
      </c>
      <c r="BO5" s="69">
        <v>231</v>
      </c>
      <c r="BP5" s="128">
        <f>BP4-0.5</f>
        <v>24.5</v>
      </c>
      <c r="BQ5" s="69">
        <v>291</v>
      </c>
      <c r="BR5" s="91">
        <f>BR4-0.3571429</f>
        <v>24.642857100000001</v>
      </c>
      <c r="BS5" s="69">
        <v>130</v>
      </c>
      <c r="BT5" s="91">
        <f>BT4-0.3968254</f>
        <v>24.603174599999999</v>
      </c>
      <c r="BV5" s="69">
        <v>11</v>
      </c>
      <c r="BW5" s="69">
        <f>BW4-0.25</f>
        <v>9.75</v>
      </c>
      <c r="BX5" s="69">
        <v>7</v>
      </c>
      <c r="BY5" s="128">
        <f>BY4-0.714286</f>
        <v>9.2857140000000005</v>
      </c>
      <c r="BZ5" s="69">
        <v>171</v>
      </c>
      <c r="CA5" s="128">
        <f>CA4-0.125</f>
        <v>9.875</v>
      </c>
      <c r="CB5" s="69">
        <v>751</v>
      </c>
      <c r="CC5" s="91">
        <f>CC4-0.018182</f>
        <v>9.9818180000000005</v>
      </c>
      <c r="CE5" s="69">
        <v>90.1</v>
      </c>
      <c r="CF5" s="69">
        <v>0.1</v>
      </c>
      <c r="CH5" s="91">
        <v>0.61</v>
      </c>
      <c r="CI5" s="91">
        <v>14.5</v>
      </c>
      <c r="CJ5" s="91">
        <v>0.02</v>
      </c>
      <c r="CK5" s="91">
        <v>14</v>
      </c>
      <c r="CL5" s="91">
        <v>0.61</v>
      </c>
      <c r="CM5" s="91">
        <v>0.02</v>
      </c>
      <c r="CO5" s="107">
        <v>752</v>
      </c>
      <c r="CP5" s="91">
        <f>CP4-0.307692</f>
        <v>19.692308000000001</v>
      </c>
      <c r="CQ5" s="107">
        <v>776</v>
      </c>
      <c r="CR5" s="91">
        <f>CR4-0.079051</f>
        <v>19.920949</v>
      </c>
      <c r="CS5" s="69">
        <v>836</v>
      </c>
      <c r="CT5" s="91">
        <f>CT4-0.087719</f>
        <v>19.912281</v>
      </c>
      <c r="CU5" s="106">
        <v>527</v>
      </c>
      <c r="CV5" s="91">
        <f>CV4-0.444444</f>
        <v>19.555555999999999</v>
      </c>
      <c r="CX5" s="173">
        <v>11.6</v>
      </c>
      <c r="CY5" s="116">
        <f>CY4-0.021739</f>
        <v>4.9782609999999998</v>
      </c>
      <c r="CZ5" s="69">
        <v>921</v>
      </c>
      <c r="DA5" s="91">
        <f>DA4-0.009058</f>
        <v>4.9909420000000004</v>
      </c>
      <c r="DB5" s="69">
        <v>116</v>
      </c>
      <c r="DC5" s="91">
        <f>DC4-0.014493</f>
        <v>4.9855070000000001</v>
      </c>
      <c r="DE5" s="177">
        <v>1</v>
      </c>
      <c r="DF5" s="91">
        <f t="shared" ref="DF5:DF62" si="0">DF4+0.33333</f>
        <v>0.66666000000000003</v>
      </c>
      <c r="DG5" s="177">
        <v>1</v>
      </c>
      <c r="DH5" s="91">
        <f t="shared" ref="DH5:DH62" si="1">DH4+0.416667</f>
        <v>0.83333400000000002</v>
      </c>
      <c r="DI5" s="69">
        <v>2</v>
      </c>
      <c r="DJ5" s="91">
        <f t="shared" ref="DJ5:DJ68" si="2">DJ4+0.05</f>
        <v>0.1</v>
      </c>
      <c r="DN5" s="69">
        <v>401</v>
      </c>
      <c r="DO5" s="91">
        <f>DO4+0.00625</f>
        <v>6.2500000000000003E-3</v>
      </c>
      <c r="DP5" s="69">
        <v>21</v>
      </c>
      <c r="DQ5" s="91">
        <f>DQ4+0.166667</f>
        <v>0.16666700000000001</v>
      </c>
      <c r="DR5" s="69">
        <v>0.16</v>
      </c>
      <c r="DS5" s="128">
        <v>14.5</v>
      </c>
      <c r="DT5" s="182">
        <v>5.0999999999999996</v>
      </c>
      <c r="DU5" s="91">
        <f>DU4-0.3</f>
        <v>14.7</v>
      </c>
      <c r="DV5">
        <f>15/50</f>
        <v>0.3</v>
      </c>
    </row>
    <row r="6" spans="3:126" ht="15.5" x14ac:dyDescent="0.35">
      <c r="C6" s="137" t="s">
        <v>21</v>
      </c>
      <c r="D6" s="69">
        <v>27.5</v>
      </c>
      <c r="E6" s="69">
        <v>55</v>
      </c>
      <c r="F6" s="221" t="s">
        <v>425</v>
      </c>
      <c r="G6" s="221"/>
      <c r="H6" s="135" t="s">
        <v>255</v>
      </c>
      <c r="K6" s="59">
        <v>4</v>
      </c>
      <c r="L6" s="112" t="s">
        <v>124</v>
      </c>
      <c r="M6" s="112">
        <v>2</v>
      </c>
      <c r="Q6" s="117">
        <v>0.04</v>
      </c>
      <c r="R6" s="130">
        <v>0</v>
      </c>
      <c r="T6" s="91">
        <v>0.69</v>
      </c>
      <c r="U6" s="91">
        <v>0.1</v>
      </c>
      <c r="V6" s="91">
        <v>0.02</v>
      </c>
      <c r="W6" s="104">
        <v>0.25</v>
      </c>
      <c r="X6" s="125"/>
      <c r="Y6" s="107">
        <v>82</v>
      </c>
      <c r="Z6" s="128">
        <v>0.5</v>
      </c>
      <c r="AA6" s="107">
        <v>3</v>
      </c>
      <c r="AB6" s="91">
        <v>0.15</v>
      </c>
      <c r="AC6" s="125"/>
      <c r="AD6" s="107">
        <v>12</v>
      </c>
      <c r="AE6" s="69">
        <f t="shared" ref="AE6:AE69" si="3">AE5-0.02</f>
        <v>4.9600000000000009</v>
      </c>
      <c r="AF6" s="125"/>
      <c r="AH6" s="115" t="s">
        <v>124</v>
      </c>
      <c r="AI6" s="103">
        <v>4</v>
      </c>
      <c r="AJ6" s="91">
        <v>0.73</v>
      </c>
      <c r="AK6" s="91">
        <v>9.25</v>
      </c>
      <c r="AM6" s="177">
        <v>2</v>
      </c>
      <c r="AN6" s="91">
        <v>2</v>
      </c>
      <c r="AP6" s="69">
        <v>5.75</v>
      </c>
      <c r="AQ6" s="105">
        <v>17</v>
      </c>
      <c r="AS6" s="105">
        <v>72</v>
      </c>
      <c r="AT6" s="91">
        <v>0.67</v>
      </c>
      <c r="AU6" s="107">
        <v>3</v>
      </c>
      <c r="AV6" s="91">
        <v>0.15</v>
      </c>
      <c r="BA6" s="152">
        <v>1.32</v>
      </c>
      <c r="BB6" s="148">
        <v>19.2</v>
      </c>
      <c r="BC6" s="91">
        <v>3.22</v>
      </c>
      <c r="BD6" s="128">
        <f>BD5-0.22222</f>
        <v>19.55556</v>
      </c>
      <c r="BE6" s="150">
        <v>4.32</v>
      </c>
      <c r="BF6" s="128">
        <f t="shared" ref="BF6:BF69" si="4">BF5-0.166667</f>
        <v>19.666665999999999</v>
      </c>
      <c r="BG6" s="150">
        <v>2.12</v>
      </c>
      <c r="BH6" s="91">
        <f t="shared" ref="BH6:BH69" si="5">BH5-0.142857143</f>
        <v>19.714285713999999</v>
      </c>
      <c r="BK6" s="59"/>
      <c r="BL6" s="59"/>
      <c r="BM6" s="69">
        <v>56</v>
      </c>
      <c r="BN6" s="128">
        <f t="shared" ref="BN6:BN33" si="6">BN5-0.83333</f>
        <v>23.33334</v>
      </c>
      <c r="BO6" s="69">
        <v>232</v>
      </c>
      <c r="BP6" s="128">
        <f t="shared" ref="BP6:BP53" si="7">BP5-0.5</f>
        <v>24</v>
      </c>
      <c r="BQ6" s="69">
        <v>292</v>
      </c>
      <c r="BR6" s="91">
        <f t="shared" ref="BR6:BR69" si="8">BR5-0.3571429</f>
        <v>24.285714200000001</v>
      </c>
      <c r="BS6" s="69">
        <v>131</v>
      </c>
      <c r="BT6" s="91">
        <f t="shared" ref="BT6:BT66" si="9">BT5-0.3968254</f>
        <v>24.206349199999998</v>
      </c>
      <c r="BV6" s="69">
        <v>12</v>
      </c>
      <c r="BW6" s="69">
        <f t="shared" ref="BW6:BW44" si="10">BW5-0.25</f>
        <v>9.5</v>
      </c>
      <c r="BX6" s="69">
        <v>8</v>
      </c>
      <c r="BY6" s="128">
        <f t="shared" ref="BY6:BY17" si="11">BY5-0.714286</f>
        <v>8.5714280000000009</v>
      </c>
      <c r="BZ6" s="69">
        <v>172</v>
      </c>
      <c r="CA6" s="128">
        <f t="shared" ref="CA6:CA69" si="12">CA5-0.125</f>
        <v>9.75</v>
      </c>
      <c r="CB6" s="105">
        <v>752</v>
      </c>
      <c r="CC6" s="91">
        <f t="shared" ref="CC6:CC69" si="13">CC5-0.018182</f>
        <v>9.963636000000001</v>
      </c>
      <c r="CE6" s="69">
        <v>90.2</v>
      </c>
      <c r="CF6" s="69">
        <v>0.2</v>
      </c>
      <c r="CH6" s="91">
        <v>0.62</v>
      </c>
      <c r="CI6" s="91">
        <v>14</v>
      </c>
      <c r="CJ6" s="91">
        <v>0.03</v>
      </c>
      <c r="CK6" s="91">
        <v>13.5</v>
      </c>
      <c r="CL6" s="91">
        <v>0.62</v>
      </c>
      <c r="CM6" s="91">
        <v>0.03</v>
      </c>
      <c r="CO6" s="107">
        <v>753</v>
      </c>
      <c r="CP6" s="91">
        <f t="shared" ref="CP6:CP68" si="14">CP5-0.307692</f>
        <v>19.384616000000001</v>
      </c>
      <c r="CQ6" s="107">
        <v>777</v>
      </c>
      <c r="CR6" s="91">
        <f t="shared" ref="CR6:CR69" si="15">CR5-0.079051</f>
        <v>19.841898</v>
      </c>
      <c r="CS6" s="69">
        <v>837</v>
      </c>
      <c r="CT6" s="91">
        <f t="shared" ref="CT6:CT69" si="16">CT5-0.087719</f>
        <v>19.824562</v>
      </c>
      <c r="CU6" s="106">
        <v>528</v>
      </c>
      <c r="CV6" s="91">
        <f t="shared" ref="CV6:CV48" si="17">CV5-0.444444</f>
        <v>19.111111999999999</v>
      </c>
      <c r="CX6" s="173">
        <v>11.7</v>
      </c>
      <c r="CY6" s="116">
        <f t="shared" ref="CY6:CY69" si="18">CY5-0.021739</f>
        <v>4.9565219999999997</v>
      </c>
      <c r="CZ6" s="69">
        <v>922</v>
      </c>
      <c r="DA6" s="91">
        <f t="shared" ref="DA6:DA69" si="19">DA5-0.009058</f>
        <v>4.9818840000000009</v>
      </c>
      <c r="DB6" s="69">
        <v>117</v>
      </c>
      <c r="DC6" s="91">
        <f t="shared" ref="DC6:DC69" si="20">DC5-0.014493</f>
        <v>4.9710140000000003</v>
      </c>
      <c r="DE6" s="177">
        <v>1.5</v>
      </c>
      <c r="DF6" s="91">
        <f t="shared" si="0"/>
        <v>0.99999000000000005</v>
      </c>
      <c r="DG6" s="177">
        <v>1.5</v>
      </c>
      <c r="DH6" s="91">
        <f t="shared" si="1"/>
        <v>1.2500010000000001</v>
      </c>
      <c r="DI6" s="69">
        <v>3</v>
      </c>
      <c r="DJ6" s="91">
        <f t="shared" si="2"/>
        <v>0.15000000000000002</v>
      </c>
      <c r="DN6" s="69">
        <v>402</v>
      </c>
      <c r="DO6" s="91">
        <f t="shared" ref="DO6:DO69" si="21">DO5+0.00625</f>
        <v>1.2500000000000001E-2</v>
      </c>
      <c r="DP6" s="69">
        <v>22</v>
      </c>
      <c r="DQ6" s="91">
        <f t="shared" ref="DQ6:DQ63" si="22">DQ5+0.166667</f>
        <v>0.33333400000000002</v>
      </c>
      <c r="DR6" s="69">
        <v>0.17</v>
      </c>
      <c r="DS6" s="128">
        <v>14</v>
      </c>
      <c r="DT6" s="182">
        <v>5.2</v>
      </c>
      <c r="DU6" s="91">
        <f t="shared" ref="DU6:DU53" si="23">DU5-0.3</f>
        <v>14.399999999999999</v>
      </c>
    </row>
    <row r="7" spans="3:126" ht="29" x14ac:dyDescent="0.35">
      <c r="C7" s="137" t="s">
        <v>22</v>
      </c>
      <c r="D7" s="69">
        <v>20</v>
      </c>
      <c r="E7" s="69">
        <v>40</v>
      </c>
      <c r="F7" s="221" t="s">
        <v>426</v>
      </c>
      <c r="G7" s="221"/>
      <c r="H7" s="135" t="s">
        <v>256</v>
      </c>
      <c r="K7" s="59">
        <v>5</v>
      </c>
      <c r="L7" s="112" t="s">
        <v>125</v>
      </c>
      <c r="M7" s="112">
        <v>0</v>
      </c>
      <c r="Q7" s="117">
        <v>0.05</v>
      </c>
      <c r="R7" s="130">
        <v>0</v>
      </c>
      <c r="T7" s="91">
        <v>0.68</v>
      </c>
      <c r="U7" s="91">
        <v>0.2</v>
      </c>
      <c r="V7" s="91">
        <v>0.03</v>
      </c>
      <c r="W7" s="104">
        <v>0.375</v>
      </c>
      <c r="X7" s="125"/>
      <c r="Y7" s="107">
        <v>83</v>
      </c>
      <c r="Z7" s="128">
        <v>0.75</v>
      </c>
      <c r="AA7" s="106">
        <v>4</v>
      </c>
      <c r="AB7" s="93">
        <v>0.2</v>
      </c>
      <c r="AC7" s="125"/>
      <c r="AD7" s="107">
        <v>13</v>
      </c>
      <c r="AE7" s="69">
        <f t="shared" si="3"/>
        <v>4.9400000000000013</v>
      </c>
      <c r="AF7" s="125"/>
      <c r="AH7" s="115" t="s">
        <v>125</v>
      </c>
      <c r="AI7" s="103">
        <v>0</v>
      </c>
      <c r="AJ7" s="91">
        <v>0.74</v>
      </c>
      <c r="AK7" s="91">
        <v>9</v>
      </c>
      <c r="AM7" s="177">
        <v>2.5</v>
      </c>
      <c r="AN7" s="91">
        <v>2.5</v>
      </c>
      <c r="AP7" s="69">
        <v>6</v>
      </c>
      <c r="AQ7" s="105">
        <v>16</v>
      </c>
      <c r="AS7" s="105">
        <v>73</v>
      </c>
      <c r="AT7" s="91">
        <v>1</v>
      </c>
      <c r="AU7" s="106">
        <v>4</v>
      </c>
      <c r="AV7" s="93">
        <v>0.2</v>
      </c>
      <c r="BA7" s="150">
        <v>1.33</v>
      </c>
      <c r="BB7" s="148">
        <v>18.8</v>
      </c>
      <c r="BC7" s="91">
        <v>3.23</v>
      </c>
      <c r="BD7" s="128">
        <f>BD6-0.22222</f>
        <v>19.33334</v>
      </c>
      <c r="BE7" s="150">
        <v>4.33</v>
      </c>
      <c r="BF7" s="128">
        <f t="shared" si="4"/>
        <v>19.499998999999999</v>
      </c>
      <c r="BG7" s="150">
        <v>2.13</v>
      </c>
      <c r="BH7" s="91">
        <f t="shared" si="5"/>
        <v>19.571428570999998</v>
      </c>
      <c r="BK7" s="59"/>
      <c r="BL7" s="59"/>
      <c r="BM7" s="69">
        <v>57</v>
      </c>
      <c r="BN7" s="128">
        <f t="shared" si="6"/>
        <v>22.50001</v>
      </c>
      <c r="BO7" s="69">
        <v>233</v>
      </c>
      <c r="BP7" s="128">
        <f t="shared" si="7"/>
        <v>23.5</v>
      </c>
      <c r="BQ7" s="69">
        <v>293</v>
      </c>
      <c r="BR7" s="91">
        <f t="shared" si="8"/>
        <v>23.928571300000002</v>
      </c>
      <c r="BS7" s="69">
        <v>132</v>
      </c>
      <c r="BT7" s="91">
        <f t="shared" si="9"/>
        <v>23.809523799999997</v>
      </c>
      <c r="BV7" s="69">
        <v>13</v>
      </c>
      <c r="BW7" s="69">
        <f t="shared" si="10"/>
        <v>9.25</v>
      </c>
      <c r="BX7" s="69">
        <v>9</v>
      </c>
      <c r="BY7" s="128">
        <f t="shared" si="11"/>
        <v>7.8571420000000014</v>
      </c>
      <c r="BZ7" s="69">
        <v>173</v>
      </c>
      <c r="CA7" s="128">
        <f t="shared" si="12"/>
        <v>9.625</v>
      </c>
      <c r="CB7" s="69">
        <v>753</v>
      </c>
      <c r="CC7" s="91">
        <f t="shared" si="13"/>
        <v>9.9454540000000016</v>
      </c>
      <c r="CE7" s="69">
        <v>90.3</v>
      </c>
      <c r="CF7" s="69">
        <v>0.3</v>
      </c>
      <c r="CH7" s="91">
        <v>0.63</v>
      </c>
      <c r="CI7" s="91">
        <v>13.5</v>
      </c>
      <c r="CJ7" s="91">
        <v>0.04</v>
      </c>
      <c r="CK7" s="91">
        <v>13</v>
      </c>
      <c r="CL7" s="91">
        <v>0.63</v>
      </c>
      <c r="CM7" s="91">
        <v>0.04</v>
      </c>
      <c r="CO7" s="107">
        <v>754</v>
      </c>
      <c r="CP7" s="91">
        <f t="shared" si="14"/>
        <v>19.076924000000002</v>
      </c>
      <c r="CQ7" s="107">
        <v>778</v>
      </c>
      <c r="CR7" s="91">
        <f t="shared" si="15"/>
        <v>19.762847000000001</v>
      </c>
      <c r="CS7" s="69">
        <v>838</v>
      </c>
      <c r="CT7" s="91">
        <f t="shared" si="16"/>
        <v>19.736843</v>
      </c>
      <c r="CU7" s="107">
        <v>529</v>
      </c>
      <c r="CV7" s="91">
        <f t="shared" si="17"/>
        <v>18.666667999999998</v>
      </c>
      <c r="CX7" s="173">
        <v>11.8</v>
      </c>
      <c r="CY7" s="116">
        <f t="shared" si="18"/>
        <v>4.9347829999999995</v>
      </c>
      <c r="CZ7" s="69">
        <v>923</v>
      </c>
      <c r="DA7" s="91">
        <f t="shared" si="19"/>
        <v>4.9728260000000013</v>
      </c>
      <c r="DB7" s="69">
        <v>118</v>
      </c>
      <c r="DC7" s="91">
        <f t="shared" si="20"/>
        <v>4.9565210000000004</v>
      </c>
      <c r="DE7" s="177">
        <v>2</v>
      </c>
      <c r="DF7" s="91">
        <f t="shared" si="0"/>
        <v>1.3333200000000001</v>
      </c>
      <c r="DG7" s="177">
        <v>2</v>
      </c>
      <c r="DH7" s="91">
        <f t="shared" si="1"/>
        <v>1.666668</v>
      </c>
      <c r="DI7" s="69">
        <v>4</v>
      </c>
      <c r="DJ7" s="91">
        <f t="shared" si="2"/>
        <v>0.2</v>
      </c>
      <c r="DN7" s="69">
        <v>403</v>
      </c>
      <c r="DO7" s="91">
        <f t="shared" si="21"/>
        <v>1.8750000000000003E-2</v>
      </c>
      <c r="DP7" s="69">
        <v>23</v>
      </c>
      <c r="DQ7" s="91">
        <f t="shared" si="22"/>
        <v>0.50000100000000003</v>
      </c>
      <c r="DR7" s="69">
        <v>0.18</v>
      </c>
      <c r="DS7" s="128">
        <v>13.5</v>
      </c>
      <c r="DT7" s="182">
        <v>5.3</v>
      </c>
      <c r="DU7" s="91">
        <f t="shared" si="23"/>
        <v>14.099999999999998</v>
      </c>
    </row>
    <row r="8" spans="3:126" ht="29" x14ac:dyDescent="0.35">
      <c r="C8" s="137" t="s">
        <v>247</v>
      </c>
      <c r="D8" s="69">
        <v>25</v>
      </c>
      <c r="E8" s="69">
        <v>50</v>
      </c>
      <c r="F8" s="221" t="s">
        <v>427</v>
      </c>
      <c r="G8" s="223"/>
      <c r="K8" s="59">
        <v>6</v>
      </c>
      <c r="L8" s="112"/>
      <c r="M8" s="112">
        <v>0</v>
      </c>
      <c r="Q8" s="117">
        <v>0.06</v>
      </c>
      <c r="R8" s="130">
        <v>0</v>
      </c>
      <c r="T8" s="91">
        <v>0.67</v>
      </c>
      <c r="U8" s="91">
        <v>0.3</v>
      </c>
      <c r="V8" s="91">
        <v>0.04</v>
      </c>
      <c r="W8" s="104">
        <v>0.5</v>
      </c>
      <c r="X8" s="125"/>
      <c r="Y8" s="106">
        <v>84</v>
      </c>
      <c r="Z8" s="128">
        <v>1</v>
      </c>
      <c r="AA8" s="106">
        <v>5</v>
      </c>
      <c r="AB8" s="91">
        <v>0.25</v>
      </c>
      <c r="AC8" s="125"/>
      <c r="AD8" s="107">
        <v>14</v>
      </c>
      <c r="AE8" s="69">
        <f t="shared" si="3"/>
        <v>4.9200000000000017</v>
      </c>
      <c r="AF8" s="125"/>
      <c r="AH8" s="69"/>
      <c r="AI8" s="103">
        <v>0</v>
      </c>
      <c r="AJ8" s="116">
        <v>0.75</v>
      </c>
      <c r="AK8" s="91">
        <v>8.75</v>
      </c>
      <c r="AM8" s="177">
        <v>3</v>
      </c>
      <c r="AN8" s="91">
        <v>3</v>
      </c>
      <c r="AP8" s="69">
        <v>6.25</v>
      </c>
      <c r="AQ8" s="105">
        <v>15</v>
      </c>
      <c r="AS8" s="105">
        <v>74</v>
      </c>
      <c r="AT8" s="91">
        <v>1.33</v>
      </c>
      <c r="AU8" s="106">
        <v>5</v>
      </c>
      <c r="AV8" s="91">
        <v>0.25</v>
      </c>
      <c r="BA8" s="151">
        <v>1.34</v>
      </c>
      <c r="BB8" s="147">
        <v>18.399999999999999</v>
      </c>
      <c r="BC8" s="91">
        <v>3.24</v>
      </c>
      <c r="BD8" s="128">
        <f t="shared" ref="BD8:BD71" si="24">BD7-0.22222</f>
        <v>19.11112</v>
      </c>
      <c r="BE8" s="150">
        <v>4.34</v>
      </c>
      <c r="BF8" s="128">
        <f t="shared" si="4"/>
        <v>19.333331999999999</v>
      </c>
      <c r="BG8" s="150">
        <v>2.14</v>
      </c>
      <c r="BH8" s="91">
        <f t="shared" si="5"/>
        <v>19.428571427999998</v>
      </c>
      <c r="BK8" s="59"/>
      <c r="BL8" s="59"/>
      <c r="BM8" s="69">
        <v>58</v>
      </c>
      <c r="BN8" s="128">
        <f t="shared" si="6"/>
        <v>21.666679999999999</v>
      </c>
      <c r="BO8" s="69">
        <v>234</v>
      </c>
      <c r="BP8" s="128">
        <f t="shared" si="7"/>
        <v>23</v>
      </c>
      <c r="BQ8" s="69">
        <v>294</v>
      </c>
      <c r="BR8" s="91">
        <f t="shared" si="8"/>
        <v>23.571428400000002</v>
      </c>
      <c r="BS8" s="69">
        <v>133</v>
      </c>
      <c r="BT8" s="91">
        <f t="shared" si="9"/>
        <v>23.412698399999996</v>
      </c>
      <c r="BV8" s="69">
        <v>14</v>
      </c>
      <c r="BW8" s="69">
        <f t="shared" si="10"/>
        <v>9</v>
      </c>
      <c r="BX8" s="69">
        <v>10</v>
      </c>
      <c r="BY8" s="128">
        <f t="shared" si="11"/>
        <v>7.1428560000000019</v>
      </c>
      <c r="BZ8" s="105">
        <v>174</v>
      </c>
      <c r="CA8" s="128">
        <f t="shared" si="12"/>
        <v>9.5</v>
      </c>
      <c r="CB8" s="105">
        <v>754</v>
      </c>
      <c r="CC8" s="91">
        <f t="shared" si="13"/>
        <v>9.9272720000000021</v>
      </c>
      <c r="CE8" s="69">
        <v>90.4</v>
      </c>
      <c r="CF8" s="69">
        <v>0.4</v>
      </c>
      <c r="CH8" s="91">
        <v>0.64</v>
      </c>
      <c r="CI8" s="91">
        <v>13</v>
      </c>
      <c r="CJ8" s="91">
        <v>0.05</v>
      </c>
      <c r="CK8" s="91">
        <v>12.5</v>
      </c>
      <c r="CL8" s="91">
        <v>0.64</v>
      </c>
      <c r="CM8" s="91">
        <v>0.05</v>
      </c>
      <c r="CO8" s="107">
        <v>755</v>
      </c>
      <c r="CP8" s="91">
        <f t="shared" si="14"/>
        <v>18.769232000000002</v>
      </c>
      <c r="CQ8" s="107">
        <v>779</v>
      </c>
      <c r="CR8" s="91">
        <f t="shared" si="15"/>
        <v>19.683796000000001</v>
      </c>
      <c r="CS8" s="69">
        <v>839</v>
      </c>
      <c r="CT8" s="91">
        <f t="shared" si="16"/>
        <v>19.649124</v>
      </c>
      <c r="CU8" s="106">
        <v>530</v>
      </c>
      <c r="CV8" s="91">
        <f t="shared" si="17"/>
        <v>18.222223999999997</v>
      </c>
      <c r="CX8" s="173">
        <v>11.9</v>
      </c>
      <c r="CY8" s="116">
        <f t="shared" si="18"/>
        <v>4.9130439999999993</v>
      </c>
      <c r="CZ8" s="69">
        <v>924</v>
      </c>
      <c r="DA8" s="91">
        <f t="shared" si="19"/>
        <v>4.9637680000000017</v>
      </c>
      <c r="DB8" s="69">
        <v>119</v>
      </c>
      <c r="DC8" s="91">
        <f t="shared" si="20"/>
        <v>4.9420280000000005</v>
      </c>
      <c r="DE8" s="177">
        <v>2.5</v>
      </c>
      <c r="DF8" s="91">
        <f t="shared" si="0"/>
        <v>1.6666500000000002</v>
      </c>
      <c r="DG8" s="177">
        <v>2.5</v>
      </c>
      <c r="DH8" s="91">
        <f t="shared" si="1"/>
        <v>2.0833349999999999</v>
      </c>
      <c r="DI8" s="69">
        <v>5</v>
      </c>
      <c r="DJ8" s="91">
        <f t="shared" si="2"/>
        <v>0.25</v>
      </c>
      <c r="DN8" s="69">
        <v>404</v>
      </c>
      <c r="DO8" s="91">
        <f t="shared" si="21"/>
        <v>2.5000000000000001E-2</v>
      </c>
      <c r="DP8" s="69">
        <v>24</v>
      </c>
      <c r="DQ8" s="91">
        <f t="shared" si="22"/>
        <v>0.66666800000000004</v>
      </c>
      <c r="DR8" s="69">
        <v>0.19</v>
      </c>
      <c r="DS8" s="128">
        <v>13</v>
      </c>
      <c r="DT8" s="182">
        <v>5.4</v>
      </c>
      <c r="DU8" s="91">
        <f t="shared" si="23"/>
        <v>13.799999999999997</v>
      </c>
    </row>
    <row r="9" spans="3:126" ht="29" x14ac:dyDescent="0.35">
      <c r="C9" s="137" t="s">
        <v>248</v>
      </c>
      <c r="D9" s="69">
        <v>17.5</v>
      </c>
      <c r="E9" s="69">
        <v>35</v>
      </c>
      <c r="F9" s="221" t="s">
        <v>428</v>
      </c>
      <c r="G9" s="223"/>
      <c r="K9" s="59">
        <v>7</v>
      </c>
      <c r="Q9" s="117">
        <v>7.0000000000000007E-2</v>
      </c>
      <c r="R9" s="130">
        <v>0</v>
      </c>
      <c r="T9" s="91">
        <v>0.66</v>
      </c>
      <c r="U9" s="91">
        <v>0.4</v>
      </c>
      <c r="V9" s="91">
        <v>0.05</v>
      </c>
      <c r="W9" s="104">
        <v>0.625</v>
      </c>
      <c r="X9" s="125"/>
      <c r="Y9" s="107">
        <v>85</v>
      </c>
      <c r="Z9" s="128">
        <v>1.25</v>
      </c>
      <c r="AA9" s="107">
        <v>6</v>
      </c>
      <c r="AB9" s="91">
        <v>0.3</v>
      </c>
      <c r="AC9" s="125"/>
      <c r="AD9" s="107">
        <v>15</v>
      </c>
      <c r="AE9" s="69">
        <f t="shared" si="3"/>
        <v>4.9000000000000021</v>
      </c>
      <c r="AF9" s="125"/>
      <c r="AJ9" s="116">
        <v>0.76</v>
      </c>
      <c r="AK9" s="93">
        <v>8.5</v>
      </c>
      <c r="AM9" s="177">
        <v>3.5</v>
      </c>
      <c r="AN9" s="91">
        <v>3.5</v>
      </c>
      <c r="AP9" s="69">
        <v>6.5</v>
      </c>
      <c r="AQ9" s="105">
        <v>14</v>
      </c>
      <c r="AS9" s="105">
        <v>75</v>
      </c>
      <c r="AT9" s="91">
        <v>1.67</v>
      </c>
      <c r="AU9" s="107">
        <v>6</v>
      </c>
      <c r="AV9" s="91">
        <v>0.3</v>
      </c>
      <c r="BA9" s="151">
        <v>1.35</v>
      </c>
      <c r="BB9" s="147">
        <v>18</v>
      </c>
      <c r="BC9" s="91">
        <v>3.25</v>
      </c>
      <c r="BD9" s="128">
        <f t="shared" si="24"/>
        <v>18.8889</v>
      </c>
      <c r="BE9" s="150">
        <v>4.3499999999999996</v>
      </c>
      <c r="BF9" s="128">
        <f t="shared" si="4"/>
        <v>19.166664999999998</v>
      </c>
      <c r="BG9" s="150">
        <v>2.15</v>
      </c>
      <c r="BH9" s="91">
        <f t="shared" si="5"/>
        <v>19.285714284999997</v>
      </c>
      <c r="BK9" s="59"/>
      <c r="BL9" s="59"/>
      <c r="BM9" s="69">
        <v>59</v>
      </c>
      <c r="BN9" s="128">
        <f t="shared" si="6"/>
        <v>20.833349999999999</v>
      </c>
      <c r="BO9" s="69">
        <v>235</v>
      </c>
      <c r="BP9" s="128">
        <f t="shared" si="7"/>
        <v>22.5</v>
      </c>
      <c r="BQ9" s="69">
        <v>295</v>
      </c>
      <c r="BR9" s="91">
        <f t="shared" si="8"/>
        <v>23.214285500000003</v>
      </c>
      <c r="BS9" s="69">
        <v>134</v>
      </c>
      <c r="BT9" s="91">
        <f t="shared" si="9"/>
        <v>23.015872999999996</v>
      </c>
      <c r="BV9" s="69">
        <v>15</v>
      </c>
      <c r="BW9" s="69">
        <f t="shared" si="10"/>
        <v>8.75</v>
      </c>
      <c r="BX9" s="69">
        <v>11</v>
      </c>
      <c r="BY9" s="128">
        <f t="shared" si="11"/>
        <v>6.4285700000000023</v>
      </c>
      <c r="BZ9" s="69">
        <v>175</v>
      </c>
      <c r="CA9" s="128">
        <f t="shared" si="12"/>
        <v>9.375</v>
      </c>
      <c r="CB9" s="69">
        <v>755</v>
      </c>
      <c r="CC9" s="91">
        <f t="shared" si="13"/>
        <v>9.9090900000000026</v>
      </c>
      <c r="CE9" s="69">
        <v>90.5</v>
      </c>
      <c r="CF9" s="69">
        <v>0.5</v>
      </c>
      <c r="CH9" s="91">
        <v>0.65</v>
      </c>
      <c r="CI9" s="91">
        <v>12.5</v>
      </c>
      <c r="CJ9" s="91">
        <v>0.06</v>
      </c>
      <c r="CK9" s="91">
        <v>12</v>
      </c>
      <c r="CL9" s="91">
        <v>0.65</v>
      </c>
      <c r="CM9" s="91">
        <v>0.06</v>
      </c>
      <c r="CO9" s="107">
        <v>756</v>
      </c>
      <c r="CP9" s="91">
        <f t="shared" si="14"/>
        <v>18.461540000000003</v>
      </c>
      <c r="CQ9" s="107">
        <v>780</v>
      </c>
      <c r="CR9" s="91">
        <f t="shared" si="15"/>
        <v>19.604745000000001</v>
      </c>
      <c r="CS9" s="69">
        <v>840</v>
      </c>
      <c r="CT9" s="91">
        <f t="shared" si="16"/>
        <v>19.561405000000001</v>
      </c>
      <c r="CU9" s="106">
        <v>531</v>
      </c>
      <c r="CV9" s="91">
        <f t="shared" si="17"/>
        <v>17.777779999999996</v>
      </c>
      <c r="CX9" s="173">
        <v>12</v>
      </c>
      <c r="CY9" s="116">
        <f t="shared" si="18"/>
        <v>4.8913049999999991</v>
      </c>
      <c r="CZ9" s="69">
        <v>925</v>
      </c>
      <c r="DA9" s="91">
        <f t="shared" si="19"/>
        <v>4.9547100000000022</v>
      </c>
      <c r="DB9" s="69">
        <v>120</v>
      </c>
      <c r="DC9" s="91">
        <f t="shared" si="20"/>
        <v>4.9275350000000007</v>
      </c>
      <c r="DE9" s="177">
        <v>3</v>
      </c>
      <c r="DF9" s="91">
        <f t="shared" si="0"/>
        <v>1.9999800000000003</v>
      </c>
      <c r="DG9" s="177">
        <v>3</v>
      </c>
      <c r="DH9" s="91">
        <f t="shared" si="1"/>
        <v>2.5000019999999998</v>
      </c>
      <c r="DI9" s="69">
        <v>6</v>
      </c>
      <c r="DJ9" s="91">
        <f t="shared" si="2"/>
        <v>0.3</v>
      </c>
      <c r="DN9" s="69">
        <v>405</v>
      </c>
      <c r="DO9" s="91">
        <f t="shared" si="21"/>
        <v>3.125E-2</v>
      </c>
      <c r="DP9" s="69">
        <v>25</v>
      </c>
      <c r="DQ9" s="91">
        <f t="shared" si="22"/>
        <v>0.83333500000000005</v>
      </c>
      <c r="DR9" s="69">
        <v>0.2</v>
      </c>
      <c r="DS9" s="128">
        <v>12.5</v>
      </c>
      <c r="DT9" s="182">
        <v>5.5</v>
      </c>
      <c r="DU9" s="91">
        <f t="shared" si="23"/>
        <v>13.499999999999996</v>
      </c>
    </row>
    <row r="10" spans="3:126" ht="43.5" x14ac:dyDescent="0.35">
      <c r="C10" s="137" t="s">
        <v>243</v>
      </c>
      <c r="D10" s="69">
        <v>50</v>
      </c>
      <c r="E10" s="69">
        <v>100</v>
      </c>
      <c r="F10" s="221" t="s">
        <v>429</v>
      </c>
      <c r="G10" s="223"/>
      <c r="K10" s="59">
        <v>8</v>
      </c>
      <c r="Q10" s="117">
        <v>0.08</v>
      </c>
      <c r="R10" s="130">
        <v>0</v>
      </c>
      <c r="T10" s="91">
        <v>0.65</v>
      </c>
      <c r="U10" s="91">
        <v>0.5</v>
      </c>
      <c r="V10" s="91">
        <v>0.06</v>
      </c>
      <c r="W10" s="104">
        <v>0.75</v>
      </c>
      <c r="X10" s="125"/>
      <c r="Y10" s="107">
        <v>86</v>
      </c>
      <c r="Z10" s="128">
        <v>1.5</v>
      </c>
      <c r="AA10" s="106">
        <v>7</v>
      </c>
      <c r="AB10" s="91">
        <v>0.35</v>
      </c>
      <c r="AC10" s="125"/>
      <c r="AD10" s="107">
        <v>16</v>
      </c>
      <c r="AE10" s="69">
        <f t="shared" si="3"/>
        <v>4.8800000000000026</v>
      </c>
      <c r="AF10" s="125"/>
      <c r="AJ10" s="116">
        <v>0.77</v>
      </c>
      <c r="AK10" s="91">
        <v>8.25</v>
      </c>
      <c r="AM10" s="177">
        <v>4</v>
      </c>
      <c r="AN10" s="91">
        <v>4</v>
      </c>
      <c r="AP10" s="69">
        <v>6.75</v>
      </c>
      <c r="AQ10" s="105">
        <v>13</v>
      </c>
      <c r="AS10" s="105">
        <v>76</v>
      </c>
      <c r="AT10" s="91">
        <v>2</v>
      </c>
      <c r="AU10" s="106">
        <v>7</v>
      </c>
      <c r="AV10" s="91">
        <v>0.35</v>
      </c>
      <c r="BA10" s="151">
        <v>1.36</v>
      </c>
      <c r="BB10" s="148">
        <v>17.600000000000001</v>
      </c>
      <c r="BC10" s="91">
        <v>3.26</v>
      </c>
      <c r="BD10" s="128">
        <f t="shared" si="24"/>
        <v>18.666679999999999</v>
      </c>
      <c r="BE10" s="150">
        <v>4.3600000000000003</v>
      </c>
      <c r="BF10" s="128">
        <f t="shared" si="4"/>
        <v>18.999997999999998</v>
      </c>
      <c r="BG10" s="150">
        <v>2.16</v>
      </c>
      <c r="BH10" s="91">
        <f t="shared" si="5"/>
        <v>19.142857141999997</v>
      </c>
      <c r="BK10" s="59"/>
      <c r="BL10" s="59"/>
      <c r="BM10" s="69">
        <v>60</v>
      </c>
      <c r="BN10" s="128">
        <f t="shared" si="6"/>
        <v>20.000019999999999</v>
      </c>
      <c r="BO10" s="69">
        <v>236</v>
      </c>
      <c r="BP10" s="128">
        <f t="shared" si="7"/>
        <v>22</v>
      </c>
      <c r="BQ10" s="69">
        <v>296</v>
      </c>
      <c r="BR10" s="91">
        <f t="shared" si="8"/>
        <v>22.857142600000003</v>
      </c>
      <c r="BS10" s="69">
        <v>135</v>
      </c>
      <c r="BT10" s="91">
        <f t="shared" si="9"/>
        <v>22.619047599999995</v>
      </c>
      <c r="BV10" s="69">
        <v>16</v>
      </c>
      <c r="BW10" s="69">
        <f t="shared" si="10"/>
        <v>8.5</v>
      </c>
      <c r="BX10" s="69">
        <v>12</v>
      </c>
      <c r="BY10" s="128">
        <f t="shared" si="11"/>
        <v>5.7142840000000028</v>
      </c>
      <c r="BZ10" s="69">
        <v>176</v>
      </c>
      <c r="CA10" s="128">
        <f t="shared" si="12"/>
        <v>9.25</v>
      </c>
      <c r="CB10" s="105">
        <v>756</v>
      </c>
      <c r="CC10" s="91">
        <f t="shared" si="13"/>
        <v>9.8909080000000031</v>
      </c>
      <c r="CE10" s="69">
        <v>90.6</v>
      </c>
      <c r="CF10" s="69">
        <v>0.6</v>
      </c>
      <c r="CH10" s="91">
        <v>0.66</v>
      </c>
      <c r="CI10" s="91">
        <v>12</v>
      </c>
      <c r="CJ10" s="91">
        <v>7.0000000000000007E-2</v>
      </c>
      <c r="CK10" s="91">
        <v>11.5</v>
      </c>
      <c r="CL10" s="91">
        <v>0.66</v>
      </c>
      <c r="CM10" s="91">
        <v>7.0000000000000007E-2</v>
      </c>
      <c r="CO10" s="107">
        <v>757</v>
      </c>
      <c r="CP10" s="91">
        <f t="shared" si="14"/>
        <v>18.153848000000004</v>
      </c>
      <c r="CQ10" s="107">
        <v>781</v>
      </c>
      <c r="CR10" s="91">
        <f t="shared" si="15"/>
        <v>19.525694000000001</v>
      </c>
      <c r="CS10" s="69">
        <v>841</v>
      </c>
      <c r="CT10" s="91">
        <f t="shared" si="16"/>
        <v>19.473686000000001</v>
      </c>
      <c r="CU10" s="107">
        <v>532</v>
      </c>
      <c r="CV10" s="91">
        <f t="shared" si="17"/>
        <v>17.333335999999996</v>
      </c>
      <c r="CX10" s="173">
        <v>12.1</v>
      </c>
      <c r="CY10" s="116">
        <f t="shared" si="18"/>
        <v>4.869565999999999</v>
      </c>
      <c r="CZ10" s="69">
        <v>926</v>
      </c>
      <c r="DA10" s="91">
        <f t="shared" si="19"/>
        <v>4.9456520000000026</v>
      </c>
      <c r="DB10" s="69">
        <v>121</v>
      </c>
      <c r="DC10" s="91">
        <f t="shared" si="20"/>
        <v>4.9130420000000008</v>
      </c>
      <c r="DE10" s="177">
        <v>3.5</v>
      </c>
      <c r="DF10" s="91">
        <f t="shared" si="0"/>
        <v>2.3333100000000004</v>
      </c>
      <c r="DG10" s="177">
        <v>3.5</v>
      </c>
      <c r="DH10" s="91">
        <f t="shared" si="1"/>
        <v>2.9166689999999997</v>
      </c>
      <c r="DI10" s="69">
        <v>7</v>
      </c>
      <c r="DJ10" s="91">
        <f t="shared" si="2"/>
        <v>0.35</v>
      </c>
      <c r="DN10" s="69">
        <v>406</v>
      </c>
      <c r="DO10" s="91">
        <f t="shared" si="21"/>
        <v>3.7499999999999999E-2</v>
      </c>
      <c r="DP10" s="69">
        <v>26</v>
      </c>
      <c r="DQ10" s="91">
        <f t="shared" si="22"/>
        <v>1.0000020000000001</v>
      </c>
      <c r="DR10" s="69">
        <v>0.21</v>
      </c>
      <c r="DS10" s="128">
        <v>12</v>
      </c>
      <c r="DT10" s="182">
        <v>5.6</v>
      </c>
      <c r="DU10" s="91">
        <f t="shared" si="23"/>
        <v>13.199999999999996</v>
      </c>
    </row>
    <row r="11" spans="3:126" ht="58" x14ac:dyDescent="0.35">
      <c r="C11" s="137" t="s">
        <v>244</v>
      </c>
      <c r="D11" s="69">
        <v>47.5</v>
      </c>
      <c r="E11" s="69">
        <v>95</v>
      </c>
      <c r="F11" s="222" t="s">
        <v>430</v>
      </c>
      <c r="G11" s="224"/>
      <c r="K11" s="59">
        <v>9</v>
      </c>
      <c r="Q11" s="117">
        <v>0.09</v>
      </c>
      <c r="R11" s="130">
        <v>0</v>
      </c>
      <c r="T11" s="91">
        <v>0.64</v>
      </c>
      <c r="U11" s="91">
        <v>0.6</v>
      </c>
      <c r="V11" s="91">
        <v>7.0000000000000007E-2</v>
      </c>
      <c r="W11" s="104">
        <v>0.875</v>
      </c>
      <c r="X11" s="125"/>
      <c r="Y11" s="107">
        <v>87</v>
      </c>
      <c r="Z11" s="128">
        <v>1.75</v>
      </c>
      <c r="AA11" s="106">
        <v>8</v>
      </c>
      <c r="AB11" s="93">
        <v>0.4</v>
      </c>
      <c r="AC11" s="125"/>
      <c r="AD11" s="107">
        <v>17</v>
      </c>
      <c r="AE11" s="69">
        <f t="shared" si="3"/>
        <v>4.860000000000003</v>
      </c>
      <c r="AF11" s="125"/>
      <c r="AJ11" s="91">
        <v>0.78</v>
      </c>
      <c r="AK11" s="91">
        <v>8</v>
      </c>
      <c r="AM11" s="177">
        <v>4.5</v>
      </c>
      <c r="AN11" s="91">
        <v>4.5</v>
      </c>
      <c r="AP11" s="69">
        <v>7</v>
      </c>
      <c r="AQ11" s="105">
        <v>12</v>
      </c>
      <c r="AS11" s="105">
        <v>77</v>
      </c>
      <c r="AT11" s="91">
        <v>2.33</v>
      </c>
      <c r="AU11" s="106">
        <v>8</v>
      </c>
      <c r="AV11" s="93">
        <v>0.4</v>
      </c>
      <c r="BA11" s="151">
        <v>1.37</v>
      </c>
      <c r="BB11" s="148">
        <v>17.2</v>
      </c>
      <c r="BC11" s="91">
        <v>3.27</v>
      </c>
      <c r="BD11" s="128">
        <f t="shared" si="24"/>
        <v>18.444459999999999</v>
      </c>
      <c r="BE11" s="150">
        <v>4.37</v>
      </c>
      <c r="BF11" s="128">
        <f t="shared" si="4"/>
        <v>18.833330999999998</v>
      </c>
      <c r="BG11" s="150">
        <v>2.17</v>
      </c>
      <c r="BH11" s="91">
        <f t="shared" si="5"/>
        <v>18.999999998999996</v>
      </c>
      <c r="BK11" s="59"/>
      <c r="BL11" s="59"/>
      <c r="BM11" s="69">
        <v>61</v>
      </c>
      <c r="BN11" s="128">
        <f t="shared" si="6"/>
        <v>19.166689999999999</v>
      </c>
      <c r="BO11" s="69">
        <v>237</v>
      </c>
      <c r="BP11" s="128">
        <f t="shared" si="7"/>
        <v>21.5</v>
      </c>
      <c r="BQ11" s="69">
        <v>297</v>
      </c>
      <c r="BR11" s="91">
        <f t="shared" si="8"/>
        <v>22.499999700000004</v>
      </c>
      <c r="BS11" s="69">
        <v>136</v>
      </c>
      <c r="BT11" s="91">
        <f t="shared" si="9"/>
        <v>22.222222199999994</v>
      </c>
      <c r="BV11" s="69">
        <v>17</v>
      </c>
      <c r="BW11" s="69">
        <f t="shared" si="10"/>
        <v>8.25</v>
      </c>
      <c r="BX11" s="69">
        <v>13</v>
      </c>
      <c r="BY11" s="128">
        <f t="shared" si="11"/>
        <v>4.9999980000000033</v>
      </c>
      <c r="BZ11" s="69">
        <v>177</v>
      </c>
      <c r="CA11" s="128">
        <f t="shared" si="12"/>
        <v>9.125</v>
      </c>
      <c r="CB11" s="69">
        <v>757</v>
      </c>
      <c r="CC11" s="91">
        <f t="shared" si="13"/>
        <v>9.8727260000000037</v>
      </c>
      <c r="CE11" s="69">
        <v>90.7</v>
      </c>
      <c r="CF11" s="69">
        <v>0.7</v>
      </c>
      <c r="CH11" s="91">
        <v>0.67</v>
      </c>
      <c r="CI11" s="91">
        <v>11.5</v>
      </c>
      <c r="CJ11" s="91">
        <v>0.08</v>
      </c>
      <c r="CK11" s="91">
        <v>11</v>
      </c>
      <c r="CL11" s="91">
        <v>0.67</v>
      </c>
      <c r="CM11" s="91">
        <v>0.08</v>
      </c>
      <c r="CO11" s="107">
        <v>758</v>
      </c>
      <c r="CP11" s="91">
        <f t="shared" si="14"/>
        <v>17.846156000000004</v>
      </c>
      <c r="CQ11" s="107">
        <v>782</v>
      </c>
      <c r="CR11" s="91">
        <f t="shared" si="15"/>
        <v>19.446643000000002</v>
      </c>
      <c r="CS11" s="69">
        <v>842</v>
      </c>
      <c r="CT11" s="91">
        <f t="shared" si="16"/>
        <v>19.385967000000001</v>
      </c>
      <c r="CU11" s="106">
        <v>533</v>
      </c>
      <c r="CV11" s="91">
        <f t="shared" si="17"/>
        <v>16.888891999999995</v>
      </c>
      <c r="CX11" s="173">
        <v>12.2</v>
      </c>
      <c r="CY11" s="116">
        <f t="shared" si="18"/>
        <v>4.8478269999999988</v>
      </c>
      <c r="CZ11" s="69">
        <v>927</v>
      </c>
      <c r="DA11" s="91">
        <f t="shared" si="19"/>
        <v>4.936594000000003</v>
      </c>
      <c r="DB11" s="69">
        <v>122</v>
      </c>
      <c r="DC11" s="91">
        <f t="shared" si="20"/>
        <v>4.8985490000000009</v>
      </c>
      <c r="DE11" s="177">
        <v>4</v>
      </c>
      <c r="DF11" s="91">
        <f t="shared" si="0"/>
        <v>2.6666400000000006</v>
      </c>
      <c r="DG11" s="177">
        <v>4</v>
      </c>
      <c r="DH11" s="91">
        <f t="shared" si="1"/>
        <v>3.3333359999999996</v>
      </c>
      <c r="DI11" s="69">
        <v>8</v>
      </c>
      <c r="DJ11" s="91">
        <f t="shared" si="2"/>
        <v>0.39999999999999997</v>
      </c>
      <c r="DN11" s="69">
        <v>407</v>
      </c>
      <c r="DO11" s="91">
        <f t="shared" si="21"/>
        <v>4.3749999999999997E-2</v>
      </c>
      <c r="DP11" s="69">
        <v>27</v>
      </c>
      <c r="DQ11" s="91">
        <f t="shared" si="22"/>
        <v>1.1666690000000002</v>
      </c>
      <c r="DR11" s="69">
        <v>0.22</v>
      </c>
      <c r="DS11" s="128">
        <v>11.5</v>
      </c>
      <c r="DT11" s="182">
        <v>5.7</v>
      </c>
      <c r="DU11" s="91">
        <f t="shared" si="23"/>
        <v>12.899999999999995</v>
      </c>
    </row>
    <row r="12" spans="3:126" x14ac:dyDescent="0.35">
      <c r="K12" s="59">
        <v>10</v>
      </c>
      <c r="Q12" s="117">
        <v>0.1</v>
      </c>
      <c r="R12" s="130">
        <v>0</v>
      </c>
      <c r="T12" s="91">
        <v>0.63</v>
      </c>
      <c r="U12" s="91">
        <v>0.7</v>
      </c>
      <c r="V12" s="91">
        <v>0.08</v>
      </c>
      <c r="W12" s="104">
        <v>1</v>
      </c>
      <c r="X12" s="125"/>
      <c r="Y12" s="107">
        <v>88</v>
      </c>
      <c r="Z12" s="128">
        <v>2</v>
      </c>
      <c r="AA12" s="107">
        <v>9</v>
      </c>
      <c r="AB12" s="91">
        <v>0.45</v>
      </c>
      <c r="AC12" s="125"/>
      <c r="AD12" s="107">
        <v>18</v>
      </c>
      <c r="AE12" s="69">
        <f t="shared" si="3"/>
        <v>4.8400000000000034</v>
      </c>
      <c r="AF12" s="125"/>
      <c r="AJ12" s="91">
        <v>0.79</v>
      </c>
      <c r="AK12" s="91">
        <v>7.75</v>
      </c>
      <c r="AM12" s="177">
        <v>5</v>
      </c>
      <c r="AN12" s="91">
        <v>5</v>
      </c>
      <c r="AP12" s="69">
        <v>7.25</v>
      </c>
      <c r="AQ12" s="105">
        <v>11</v>
      </c>
      <c r="AS12" s="105">
        <v>78</v>
      </c>
      <c r="AT12" s="91">
        <v>2.67</v>
      </c>
      <c r="AU12" s="107">
        <v>9</v>
      </c>
      <c r="AV12" s="91">
        <v>0.45</v>
      </c>
      <c r="BA12" s="152">
        <v>1.38</v>
      </c>
      <c r="BB12" s="147">
        <v>16.8</v>
      </c>
      <c r="BC12" s="91">
        <v>3.28</v>
      </c>
      <c r="BD12" s="128">
        <f t="shared" si="24"/>
        <v>18.222239999999999</v>
      </c>
      <c r="BE12" s="150">
        <v>4.38</v>
      </c>
      <c r="BF12" s="128">
        <f t="shared" si="4"/>
        <v>18.666663999999997</v>
      </c>
      <c r="BG12" s="150">
        <v>2.1800000000000002</v>
      </c>
      <c r="BH12" s="91">
        <f t="shared" si="5"/>
        <v>18.857142855999996</v>
      </c>
      <c r="BK12" s="59"/>
      <c r="BL12" s="59"/>
      <c r="BM12" s="69">
        <v>62</v>
      </c>
      <c r="BN12" s="128">
        <f t="shared" si="6"/>
        <v>18.333359999999999</v>
      </c>
      <c r="BO12" s="69">
        <v>238</v>
      </c>
      <c r="BP12" s="128">
        <f t="shared" si="7"/>
        <v>21</v>
      </c>
      <c r="BQ12" s="69">
        <v>298</v>
      </c>
      <c r="BR12" s="91">
        <f t="shared" si="8"/>
        <v>22.142856800000004</v>
      </c>
      <c r="BS12" s="69">
        <v>137</v>
      </c>
      <c r="BT12" s="91">
        <f t="shared" si="9"/>
        <v>21.825396799999993</v>
      </c>
      <c r="BV12" s="69">
        <v>18</v>
      </c>
      <c r="BW12" s="69">
        <f t="shared" si="10"/>
        <v>8</v>
      </c>
      <c r="BX12" s="69">
        <v>14</v>
      </c>
      <c r="BY12" s="128">
        <f t="shared" si="11"/>
        <v>4.2857120000000037</v>
      </c>
      <c r="BZ12" s="105">
        <v>178</v>
      </c>
      <c r="CA12" s="128">
        <f t="shared" si="12"/>
        <v>9</v>
      </c>
      <c r="CB12" s="105">
        <v>758</v>
      </c>
      <c r="CC12" s="91">
        <f t="shared" si="13"/>
        <v>9.8545440000000042</v>
      </c>
      <c r="CE12" s="69">
        <v>90.8</v>
      </c>
      <c r="CF12" s="69">
        <v>0.8</v>
      </c>
      <c r="CH12" s="91">
        <v>0.68</v>
      </c>
      <c r="CI12" s="91">
        <v>11</v>
      </c>
      <c r="CJ12" s="91">
        <v>0.09</v>
      </c>
      <c r="CK12" s="91">
        <v>10.5</v>
      </c>
      <c r="CL12" s="91">
        <v>0.68</v>
      </c>
      <c r="CM12" s="91">
        <v>0.09</v>
      </c>
      <c r="CO12" s="107">
        <v>759</v>
      </c>
      <c r="CP12" s="91">
        <f t="shared" si="14"/>
        <v>17.538464000000005</v>
      </c>
      <c r="CQ12" s="107">
        <v>783</v>
      </c>
      <c r="CR12" s="91">
        <f t="shared" si="15"/>
        <v>19.367592000000002</v>
      </c>
      <c r="CS12" s="69">
        <v>843</v>
      </c>
      <c r="CT12" s="91">
        <f t="shared" si="16"/>
        <v>19.298248000000001</v>
      </c>
      <c r="CU12" s="106">
        <v>534</v>
      </c>
      <c r="CV12" s="91">
        <f t="shared" si="17"/>
        <v>16.444447999999994</v>
      </c>
      <c r="CX12" s="173">
        <v>12.3</v>
      </c>
      <c r="CY12" s="116">
        <f t="shared" si="18"/>
        <v>4.8260879999999986</v>
      </c>
      <c r="CZ12" s="69">
        <v>928</v>
      </c>
      <c r="DA12" s="91">
        <f t="shared" si="19"/>
        <v>4.9275360000000035</v>
      </c>
      <c r="DB12" s="69">
        <v>123</v>
      </c>
      <c r="DC12" s="91">
        <f t="shared" si="20"/>
        <v>4.8840560000000011</v>
      </c>
      <c r="DE12" s="177">
        <v>4.5</v>
      </c>
      <c r="DF12" s="91">
        <f t="shared" si="0"/>
        <v>2.9999700000000007</v>
      </c>
      <c r="DG12" s="177">
        <v>4.5</v>
      </c>
      <c r="DH12" s="91">
        <f t="shared" si="1"/>
        <v>3.7500029999999995</v>
      </c>
      <c r="DI12" s="69">
        <v>9</v>
      </c>
      <c r="DJ12" s="91">
        <f t="shared" si="2"/>
        <v>0.44999999999999996</v>
      </c>
      <c r="DN12" s="69">
        <v>408</v>
      </c>
      <c r="DO12" s="91">
        <f t="shared" si="21"/>
        <v>4.9999999999999996E-2</v>
      </c>
      <c r="DP12" s="69">
        <v>28</v>
      </c>
      <c r="DQ12" s="91">
        <f t="shared" si="22"/>
        <v>1.3333360000000001</v>
      </c>
      <c r="DR12" s="69">
        <v>0.23</v>
      </c>
      <c r="DS12" s="128">
        <v>11</v>
      </c>
      <c r="DT12" s="182">
        <v>5.8</v>
      </c>
      <c r="DU12" s="91">
        <f t="shared" si="23"/>
        <v>12.599999999999994</v>
      </c>
    </row>
    <row r="13" spans="3:126" x14ac:dyDescent="0.35">
      <c r="K13" s="59">
        <v>11</v>
      </c>
      <c r="Q13" s="117">
        <v>0.11</v>
      </c>
      <c r="R13" s="130">
        <v>0</v>
      </c>
      <c r="T13" s="91">
        <v>0.62</v>
      </c>
      <c r="U13" s="91">
        <v>0.8</v>
      </c>
      <c r="V13" s="91">
        <v>0.09</v>
      </c>
      <c r="W13" s="104">
        <v>1.125</v>
      </c>
      <c r="X13" s="125"/>
      <c r="Y13" s="107">
        <v>89</v>
      </c>
      <c r="Z13" s="128">
        <v>2.25</v>
      </c>
      <c r="AA13" s="106">
        <v>10</v>
      </c>
      <c r="AB13" s="91">
        <v>0.5</v>
      </c>
      <c r="AC13" s="125"/>
      <c r="AD13" s="107">
        <v>19</v>
      </c>
      <c r="AE13" s="69">
        <f t="shared" si="3"/>
        <v>4.8200000000000038</v>
      </c>
      <c r="AF13" s="125"/>
      <c r="AJ13" s="116">
        <v>0.8</v>
      </c>
      <c r="AK13" s="91">
        <v>7.5</v>
      </c>
      <c r="AM13" s="177">
        <v>5.5</v>
      </c>
      <c r="AN13" s="91">
        <v>5.5</v>
      </c>
      <c r="AP13" s="69">
        <v>7.5</v>
      </c>
      <c r="AQ13" s="105">
        <v>10</v>
      </c>
      <c r="AS13" s="105">
        <v>79</v>
      </c>
      <c r="AT13" s="91">
        <v>3</v>
      </c>
      <c r="AU13" s="106">
        <v>10</v>
      </c>
      <c r="AV13" s="91">
        <v>0.5</v>
      </c>
      <c r="BA13" s="152">
        <v>1.39</v>
      </c>
      <c r="BB13" s="147">
        <v>16.399999999999999</v>
      </c>
      <c r="BC13" s="91">
        <v>3.29</v>
      </c>
      <c r="BD13" s="128">
        <f t="shared" si="24"/>
        <v>18.000019999999999</v>
      </c>
      <c r="BE13" s="150">
        <v>4.3899999999999997</v>
      </c>
      <c r="BF13" s="128">
        <f t="shared" si="4"/>
        <v>18.499996999999997</v>
      </c>
      <c r="BG13" s="150">
        <v>2.19</v>
      </c>
      <c r="BH13" s="91">
        <f t="shared" si="5"/>
        <v>18.714285712999995</v>
      </c>
      <c r="BK13" s="59"/>
      <c r="BL13" s="59"/>
      <c r="BM13" s="69">
        <v>63</v>
      </c>
      <c r="BN13" s="128">
        <f t="shared" si="6"/>
        <v>17.500029999999999</v>
      </c>
      <c r="BO13" s="69">
        <v>239</v>
      </c>
      <c r="BP13" s="128">
        <f t="shared" si="7"/>
        <v>20.5</v>
      </c>
      <c r="BQ13" s="69">
        <v>299</v>
      </c>
      <c r="BR13" s="91">
        <f t="shared" si="8"/>
        <v>21.785713900000005</v>
      </c>
      <c r="BS13" s="69">
        <v>138</v>
      </c>
      <c r="BT13" s="91">
        <f t="shared" si="9"/>
        <v>21.428571399999992</v>
      </c>
      <c r="BV13" s="69">
        <v>19</v>
      </c>
      <c r="BW13" s="69">
        <f t="shared" si="10"/>
        <v>7.75</v>
      </c>
      <c r="BX13" s="69">
        <v>15</v>
      </c>
      <c r="BY13" s="128">
        <f t="shared" si="11"/>
        <v>3.5714260000000038</v>
      </c>
      <c r="BZ13" s="69">
        <v>179</v>
      </c>
      <c r="CA13" s="128">
        <f t="shared" si="12"/>
        <v>8.875</v>
      </c>
      <c r="CB13" s="69">
        <v>759</v>
      </c>
      <c r="CC13" s="91">
        <f t="shared" si="13"/>
        <v>9.8363620000000047</v>
      </c>
      <c r="CE13" s="69">
        <v>90.9</v>
      </c>
      <c r="CF13" s="69">
        <v>0.9</v>
      </c>
      <c r="CH13" s="91">
        <v>0.69</v>
      </c>
      <c r="CI13" s="91">
        <v>10.5</v>
      </c>
      <c r="CJ13" s="91">
        <v>0.1</v>
      </c>
      <c r="CK13" s="91">
        <v>10</v>
      </c>
      <c r="CL13" s="91">
        <v>0.69</v>
      </c>
      <c r="CM13" s="91">
        <v>0.1</v>
      </c>
      <c r="CO13" s="107">
        <v>760</v>
      </c>
      <c r="CP13" s="91">
        <f t="shared" si="14"/>
        <v>17.230772000000005</v>
      </c>
      <c r="CQ13" s="107">
        <v>784</v>
      </c>
      <c r="CR13" s="91">
        <f t="shared" si="15"/>
        <v>19.288541000000002</v>
      </c>
      <c r="CS13" s="69">
        <v>844</v>
      </c>
      <c r="CT13" s="91">
        <f t="shared" si="16"/>
        <v>19.210529000000001</v>
      </c>
      <c r="CU13" s="107">
        <v>535</v>
      </c>
      <c r="CV13" s="91">
        <f t="shared" si="17"/>
        <v>16.000003999999993</v>
      </c>
      <c r="CX13" s="173">
        <v>12.4</v>
      </c>
      <c r="CY13" s="116">
        <f t="shared" si="18"/>
        <v>4.8043489999999984</v>
      </c>
      <c r="CZ13" s="69">
        <v>929</v>
      </c>
      <c r="DA13" s="91">
        <f t="shared" si="19"/>
        <v>4.9184780000000039</v>
      </c>
      <c r="DB13" s="69">
        <v>124</v>
      </c>
      <c r="DC13" s="91">
        <f t="shared" si="20"/>
        <v>4.8695630000000012</v>
      </c>
      <c r="DE13" s="177">
        <v>5</v>
      </c>
      <c r="DF13" s="91">
        <f t="shared" si="0"/>
        <v>3.3333000000000008</v>
      </c>
      <c r="DG13" s="177">
        <v>5</v>
      </c>
      <c r="DH13" s="91">
        <f t="shared" si="1"/>
        <v>4.1666699999999999</v>
      </c>
      <c r="DI13" s="69">
        <v>10</v>
      </c>
      <c r="DJ13" s="91">
        <f t="shared" si="2"/>
        <v>0.49999999999999994</v>
      </c>
      <c r="DN13" s="69">
        <v>409</v>
      </c>
      <c r="DO13" s="91">
        <f t="shared" si="21"/>
        <v>5.6249999999999994E-2</v>
      </c>
      <c r="DP13" s="69">
        <v>29</v>
      </c>
      <c r="DQ13" s="91">
        <f t="shared" si="22"/>
        <v>1.500003</v>
      </c>
      <c r="DR13" s="69">
        <v>0.24</v>
      </c>
      <c r="DS13" s="128">
        <v>10.5</v>
      </c>
      <c r="DT13" s="182">
        <v>5.9</v>
      </c>
      <c r="DU13" s="91">
        <f t="shared" si="23"/>
        <v>12.299999999999994</v>
      </c>
    </row>
    <row r="14" spans="3:126" x14ac:dyDescent="0.35">
      <c r="K14" s="59">
        <v>12</v>
      </c>
      <c r="Q14" s="117">
        <v>0.12</v>
      </c>
      <c r="R14" s="130">
        <v>0</v>
      </c>
      <c r="T14" s="91">
        <v>0.61</v>
      </c>
      <c r="U14" s="91">
        <v>0.9</v>
      </c>
      <c r="V14" s="91">
        <v>0.1</v>
      </c>
      <c r="W14" s="104">
        <v>1.25</v>
      </c>
      <c r="X14" s="125"/>
      <c r="Y14" s="107">
        <v>90</v>
      </c>
      <c r="Z14" s="128">
        <v>2.5</v>
      </c>
      <c r="AA14" s="106">
        <v>11</v>
      </c>
      <c r="AB14" s="91">
        <v>0.55000000000000004</v>
      </c>
      <c r="AC14" s="125"/>
      <c r="AD14" s="107">
        <v>20</v>
      </c>
      <c r="AE14" s="69">
        <f t="shared" si="3"/>
        <v>4.8000000000000043</v>
      </c>
      <c r="AF14" s="125"/>
      <c r="AJ14" s="116">
        <v>0.81</v>
      </c>
      <c r="AK14" s="91">
        <v>7.25</v>
      </c>
      <c r="AM14" s="177">
        <v>6</v>
      </c>
      <c r="AN14" s="91">
        <v>6</v>
      </c>
      <c r="AP14" s="69">
        <v>7.75</v>
      </c>
      <c r="AQ14" s="105">
        <v>9</v>
      </c>
      <c r="AS14" s="105">
        <v>80</v>
      </c>
      <c r="AT14" s="91">
        <v>3.33</v>
      </c>
      <c r="AU14" s="106">
        <v>11</v>
      </c>
      <c r="AV14" s="91">
        <v>0.55000000000000004</v>
      </c>
      <c r="BA14" s="150">
        <v>1.4</v>
      </c>
      <c r="BB14" s="148">
        <v>16</v>
      </c>
      <c r="BC14" s="91">
        <v>3.3</v>
      </c>
      <c r="BD14" s="128">
        <f t="shared" si="24"/>
        <v>17.777799999999999</v>
      </c>
      <c r="BE14" s="150">
        <v>4.4000000000000004</v>
      </c>
      <c r="BF14" s="128">
        <f t="shared" si="4"/>
        <v>18.333329999999997</v>
      </c>
      <c r="BG14" s="150">
        <v>2.2000000000000002</v>
      </c>
      <c r="BH14" s="91">
        <f t="shared" si="5"/>
        <v>18.571428569999995</v>
      </c>
      <c r="BK14" s="59"/>
      <c r="BL14" s="59"/>
      <c r="BM14" s="69">
        <v>64</v>
      </c>
      <c r="BN14" s="128">
        <f t="shared" si="6"/>
        <v>16.666699999999999</v>
      </c>
      <c r="BO14" s="69">
        <v>240</v>
      </c>
      <c r="BP14" s="128">
        <f t="shared" si="7"/>
        <v>20</v>
      </c>
      <c r="BQ14" s="69">
        <v>300</v>
      </c>
      <c r="BR14" s="91">
        <f t="shared" si="8"/>
        <v>21.428571000000005</v>
      </c>
      <c r="BS14" s="69">
        <v>139</v>
      </c>
      <c r="BT14" s="91">
        <f t="shared" si="9"/>
        <v>21.031745999999991</v>
      </c>
      <c r="BV14" s="69">
        <v>20</v>
      </c>
      <c r="BW14" s="69">
        <f t="shared" si="10"/>
        <v>7.5</v>
      </c>
      <c r="BX14" s="69">
        <v>16</v>
      </c>
      <c r="BY14" s="128">
        <f t="shared" si="11"/>
        <v>2.8571400000000038</v>
      </c>
      <c r="BZ14" s="69">
        <v>180</v>
      </c>
      <c r="CA14" s="128">
        <f t="shared" si="12"/>
        <v>8.75</v>
      </c>
      <c r="CB14" s="105">
        <v>760</v>
      </c>
      <c r="CC14" s="91">
        <f t="shared" si="13"/>
        <v>9.8181800000000052</v>
      </c>
      <c r="CE14" s="69">
        <v>91</v>
      </c>
      <c r="CF14" s="69">
        <v>1</v>
      </c>
      <c r="CH14" s="91">
        <v>0.7</v>
      </c>
      <c r="CI14" s="91">
        <v>10</v>
      </c>
      <c r="CJ14" s="91">
        <v>0.11</v>
      </c>
      <c r="CK14" s="91">
        <v>9.5</v>
      </c>
      <c r="CL14" s="91">
        <v>0.7</v>
      </c>
      <c r="CM14" s="91">
        <v>0.11</v>
      </c>
      <c r="CO14" s="107">
        <v>761</v>
      </c>
      <c r="CP14" s="91">
        <f t="shared" si="14"/>
        <v>16.923080000000006</v>
      </c>
      <c r="CQ14" s="107">
        <v>785</v>
      </c>
      <c r="CR14" s="91">
        <f t="shared" si="15"/>
        <v>19.209490000000002</v>
      </c>
      <c r="CS14" s="69">
        <v>845</v>
      </c>
      <c r="CT14" s="91">
        <f t="shared" si="16"/>
        <v>19.122810000000001</v>
      </c>
      <c r="CU14" s="106">
        <v>536</v>
      </c>
      <c r="CV14" s="91">
        <f t="shared" si="17"/>
        <v>15.555559999999993</v>
      </c>
      <c r="CX14" s="173">
        <v>12.5</v>
      </c>
      <c r="CY14" s="116">
        <f t="shared" si="18"/>
        <v>4.7826099999999983</v>
      </c>
      <c r="CZ14" s="69">
        <v>930</v>
      </c>
      <c r="DA14" s="91">
        <f t="shared" si="19"/>
        <v>4.9094200000000043</v>
      </c>
      <c r="DB14" s="69">
        <v>125</v>
      </c>
      <c r="DC14" s="91">
        <f t="shared" si="20"/>
        <v>4.8550700000000013</v>
      </c>
      <c r="DE14" s="177">
        <v>5.5</v>
      </c>
      <c r="DF14" s="91">
        <f t="shared" si="0"/>
        <v>3.6666300000000009</v>
      </c>
      <c r="DG14" s="177">
        <v>5.5</v>
      </c>
      <c r="DH14" s="91">
        <f t="shared" si="1"/>
        <v>4.5833370000000002</v>
      </c>
      <c r="DI14" s="69">
        <v>11</v>
      </c>
      <c r="DJ14" s="91">
        <f t="shared" si="2"/>
        <v>0.54999999999999993</v>
      </c>
      <c r="DN14" s="69">
        <v>410</v>
      </c>
      <c r="DO14" s="91">
        <f t="shared" si="21"/>
        <v>6.2499999999999993E-2</v>
      </c>
      <c r="DP14" s="69">
        <v>30</v>
      </c>
      <c r="DQ14" s="91">
        <f t="shared" si="22"/>
        <v>1.6666699999999999</v>
      </c>
      <c r="DR14" s="69">
        <v>0.25</v>
      </c>
      <c r="DS14" s="128">
        <v>10</v>
      </c>
      <c r="DT14" s="182">
        <v>6</v>
      </c>
      <c r="DU14" s="91">
        <f t="shared" si="23"/>
        <v>11.999999999999993</v>
      </c>
    </row>
    <row r="15" spans="3:126" x14ac:dyDescent="0.35">
      <c r="K15" s="59">
        <v>13</v>
      </c>
      <c r="Q15" s="117">
        <v>0.13</v>
      </c>
      <c r="R15" s="130">
        <v>0</v>
      </c>
      <c r="T15" s="91">
        <v>0.6</v>
      </c>
      <c r="U15" s="91">
        <v>1</v>
      </c>
      <c r="V15" s="91">
        <v>0.11</v>
      </c>
      <c r="W15" s="104">
        <v>1.375</v>
      </c>
      <c r="X15" s="125"/>
      <c r="Y15" s="107">
        <v>91</v>
      </c>
      <c r="Z15" s="128">
        <v>2.75</v>
      </c>
      <c r="AA15" s="107">
        <v>12</v>
      </c>
      <c r="AB15" s="93">
        <v>0.6</v>
      </c>
      <c r="AC15" s="125"/>
      <c r="AD15" s="107">
        <v>21</v>
      </c>
      <c r="AE15" s="69">
        <f t="shared" si="3"/>
        <v>4.7800000000000047</v>
      </c>
      <c r="AF15" s="125"/>
      <c r="AJ15" s="116">
        <v>0.82</v>
      </c>
      <c r="AK15" s="93">
        <v>7</v>
      </c>
      <c r="AM15" s="177">
        <v>6.5</v>
      </c>
      <c r="AN15" s="91">
        <v>6.5</v>
      </c>
      <c r="AP15" s="69">
        <v>8</v>
      </c>
      <c r="AQ15" s="105">
        <v>8</v>
      </c>
      <c r="AS15" s="105">
        <v>81</v>
      </c>
      <c r="AT15" s="91">
        <v>3.67</v>
      </c>
      <c r="AU15" s="107">
        <v>12</v>
      </c>
      <c r="AV15" s="93">
        <v>0.6</v>
      </c>
      <c r="BA15" s="151">
        <v>1.41</v>
      </c>
      <c r="BB15" s="148">
        <v>15.6</v>
      </c>
      <c r="BC15" s="91">
        <v>3.31</v>
      </c>
      <c r="BD15" s="128">
        <f t="shared" si="24"/>
        <v>17.555579999999999</v>
      </c>
      <c r="BE15" s="150">
        <v>4.41</v>
      </c>
      <c r="BF15" s="128">
        <f t="shared" si="4"/>
        <v>18.166662999999996</v>
      </c>
      <c r="BG15" s="150">
        <v>2.21</v>
      </c>
      <c r="BH15" s="91">
        <f t="shared" si="5"/>
        <v>18.428571426999994</v>
      </c>
      <c r="BK15" s="59"/>
      <c r="BL15" s="59"/>
      <c r="BM15" s="69">
        <v>65</v>
      </c>
      <c r="BN15" s="128">
        <f t="shared" si="6"/>
        <v>15.833369999999999</v>
      </c>
      <c r="BO15" s="69">
        <v>241</v>
      </c>
      <c r="BP15" s="128">
        <f t="shared" si="7"/>
        <v>19.5</v>
      </c>
      <c r="BQ15" s="69">
        <v>301</v>
      </c>
      <c r="BR15" s="91">
        <f t="shared" si="8"/>
        <v>21.071428100000006</v>
      </c>
      <c r="BS15" s="69">
        <v>140</v>
      </c>
      <c r="BT15" s="91">
        <f t="shared" si="9"/>
        <v>20.63492059999999</v>
      </c>
      <c r="BV15" s="69">
        <v>21</v>
      </c>
      <c r="BW15" s="69">
        <f t="shared" si="10"/>
        <v>7.25</v>
      </c>
      <c r="BX15" s="69">
        <v>17</v>
      </c>
      <c r="BY15" s="128">
        <f t="shared" si="11"/>
        <v>2.1428540000000038</v>
      </c>
      <c r="BZ15" s="69">
        <v>181</v>
      </c>
      <c r="CA15" s="128">
        <f t="shared" si="12"/>
        <v>8.625</v>
      </c>
      <c r="CB15" s="69">
        <v>761</v>
      </c>
      <c r="CC15" s="91">
        <f t="shared" si="13"/>
        <v>9.7999980000000058</v>
      </c>
      <c r="CE15" s="69">
        <v>91.1</v>
      </c>
      <c r="CF15" s="69">
        <v>1.1000000000000001</v>
      </c>
      <c r="CH15" s="91">
        <v>0.71</v>
      </c>
      <c r="CI15" s="91">
        <v>9.5</v>
      </c>
      <c r="CJ15" s="91">
        <v>0.12</v>
      </c>
      <c r="CK15" s="91">
        <v>9</v>
      </c>
      <c r="CL15" s="91">
        <v>0.71</v>
      </c>
      <c r="CM15" s="91">
        <v>0.12</v>
      </c>
      <c r="CO15" s="107">
        <v>762</v>
      </c>
      <c r="CP15" s="91">
        <f t="shared" si="14"/>
        <v>16.615388000000006</v>
      </c>
      <c r="CQ15" s="107">
        <v>786</v>
      </c>
      <c r="CR15" s="91">
        <f t="shared" si="15"/>
        <v>19.130439000000003</v>
      </c>
      <c r="CS15" s="69">
        <v>846</v>
      </c>
      <c r="CT15" s="91">
        <f t="shared" si="16"/>
        <v>19.035091000000001</v>
      </c>
      <c r="CU15" s="106">
        <v>537</v>
      </c>
      <c r="CV15" s="91">
        <f t="shared" si="17"/>
        <v>15.111115999999992</v>
      </c>
      <c r="CX15" s="173">
        <v>12.6</v>
      </c>
      <c r="CY15" s="116">
        <f t="shared" si="18"/>
        <v>4.7608709999999981</v>
      </c>
      <c r="CZ15" s="69">
        <v>931</v>
      </c>
      <c r="DA15" s="91">
        <f t="shared" si="19"/>
        <v>4.9003620000000048</v>
      </c>
      <c r="DB15" s="69">
        <v>126</v>
      </c>
      <c r="DC15" s="91">
        <f t="shared" si="20"/>
        <v>4.8405770000000015</v>
      </c>
      <c r="DE15" s="177">
        <v>6</v>
      </c>
      <c r="DF15" s="91">
        <f t="shared" si="0"/>
        <v>3.9999600000000011</v>
      </c>
      <c r="DG15" s="177">
        <v>6</v>
      </c>
      <c r="DH15" s="91">
        <f t="shared" si="1"/>
        <v>5.0000040000000006</v>
      </c>
      <c r="DI15" s="69">
        <v>12</v>
      </c>
      <c r="DJ15" s="91">
        <f t="shared" si="2"/>
        <v>0.6</v>
      </c>
      <c r="DN15" s="69">
        <v>411</v>
      </c>
      <c r="DO15" s="91">
        <f t="shared" si="21"/>
        <v>6.8749999999999992E-2</v>
      </c>
      <c r="DP15" s="69">
        <v>31</v>
      </c>
      <c r="DQ15" s="91">
        <f t="shared" si="22"/>
        <v>1.8333369999999998</v>
      </c>
      <c r="DR15" s="69">
        <v>0.26</v>
      </c>
      <c r="DS15" s="128">
        <v>9.5</v>
      </c>
      <c r="DT15" s="182">
        <v>6.1</v>
      </c>
      <c r="DU15" s="91">
        <f t="shared" si="23"/>
        <v>11.699999999999992</v>
      </c>
    </row>
    <row r="16" spans="3:126" x14ac:dyDescent="0.35">
      <c r="K16" s="59">
        <v>14</v>
      </c>
      <c r="Q16" s="117">
        <v>0.14000000000000001</v>
      </c>
      <c r="R16" s="130">
        <v>0</v>
      </c>
      <c r="T16" s="91">
        <v>0.59</v>
      </c>
      <c r="U16" s="91">
        <v>1.1000000000000001</v>
      </c>
      <c r="V16" s="91">
        <v>0.12</v>
      </c>
      <c r="W16" s="104">
        <v>1.5</v>
      </c>
      <c r="X16" s="125"/>
      <c r="Y16" s="107">
        <v>92</v>
      </c>
      <c r="Z16" s="128">
        <v>3</v>
      </c>
      <c r="AA16" s="106">
        <v>13</v>
      </c>
      <c r="AB16" s="91">
        <v>0.65</v>
      </c>
      <c r="AC16" s="125"/>
      <c r="AD16" s="107">
        <v>22</v>
      </c>
      <c r="AE16" s="69">
        <f t="shared" si="3"/>
        <v>4.7600000000000051</v>
      </c>
      <c r="AF16" s="125"/>
      <c r="AJ16" s="91">
        <v>0.83</v>
      </c>
      <c r="AK16" s="91">
        <v>6.75</v>
      </c>
      <c r="AM16" s="177">
        <v>7</v>
      </c>
      <c r="AN16" s="91">
        <v>7</v>
      </c>
      <c r="AP16" s="69">
        <v>8.25</v>
      </c>
      <c r="AQ16" s="105">
        <v>7</v>
      </c>
      <c r="AS16" s="105">
        <v>82</v>
      </c>
      <c r="AT16" s="91">
        <v>4</v>
      </c>
      <c r="AU16" s="106">
        <v>13</v>
      </c>
      <c r="AV16" s="91">
        <v>0.65</v>
      </c>
      <c r="BA16" s="151">
        <v>1.42</v>
      </c>
      <c r="BB16" s="147">
        <v>15.2</v>
      </c>
      <c r="BC16" s="91">
        <v>3.32</v>
      </c>
      <c r="BD16" s="128">
        <f t="shared" si="24"/>
        <v>17.333359999999999</v>
      </c>
      <c r="BE16" s="150">
        <v>4.42</v>
      </c>
      <c r="BF16" s="128">
        <f t="shared" si="4"/>
        <v>17.999995999999996</v>
      </c>
      <c r="BG16" s="150">
        <v>2.2200000000000002</v>
      </c>
      <c r="BH16" s="91">
        <f t="shared" si="5"/>
        <v>18.285714283999994</v>
      </c>
      <c r="BK16" s="59"/>
      <c r="BL16" s="59"/>
      <c r="BM16" s="69">
        <v>66</v>
      </c>
      <c r="BN16" s="128">
        <f t="shared" si="6"/>
        <v>15.000039999999998</v>
      </c>
      <c r="BO16" s="69">
        <v>242</v>
      </c>
      <c r="BP16" s="128">
        <f t="shared" si="7"/>
        <v>19</v>
      </c>
      <c r="BQ16" s="69">
        <v>302</v>
      </c>
      <c r="BR16" s="91">
        <f t="shared" si="8"/>
        <v>20.714285200000006</v>
      </c>
      <c r="BS16" s="69">
        <v>141</v>
      </c>
      <c r="BT16" s="91">
        <f t="shared" si="9"/>
        <v>20.238095199999989</v>
      </c>
      <c r="BV16" s="69">
        <v>22</v>
      </c>
      <c r="BW16" s="69">
        <f t="shared" si="10"/>
        <v>7</v>
      </c>
      <c r="BX16" s="69">
        <v>18</v>
      </c>
      <c r="BY16" s="128">
        <f t="shared" si="11"/>
        <v>1.4285680000000038</v>
      </c>
      <c r="BZ16" s="105">
        <v>182</v>
      </c>
      <c r="CA16" s="128">
        <f t="shared" si="12"/>
        <v>8.5</v>
      </c>
      <c r="CB16" s="105">
        <v>762</v>
      </c>
      <c r="CC16" s="91">
        <f t="shared" si="13"/>
        <v>9.7818160000000063</v>
      </c>
      <c r="CE16" s="69">
        <v>91.2</v>
      </c>
      <c r="CF16" s="69">
        <v>1.2</v>
      </c>
      <c r="CH16" s="91">
        <v>0.72</v>
      </c>
      <c r="CI16" s="91">
        <v>9</v>
      </c>
      <c r="CJ16" s="91">
        <v>0.13</v>
      </c>
      <c r="CK16" s="91">
        <v>8.5</v>
      </c>
      <c r="CL16" s="91">
        <v>0.72</v>
      </c>
      <c r="CM16" s="91">
        <v>0.13</v>
      </c>
      <c r="CO16" s="107">
        <v>763</v>
      </c>
      <c r="CP16" s="91">
        <f t="shared" si="14"/>
        <v>16.307696000000007</v>
      </c>
      <c r="CQ16" s="107">
        <v>787</v>
      </c>
      <c r="CR16" s="91">
        <f t="shared" si="15"/>
        <v>19.051388000000003</v>
      </c>
      <c r="CS16" s="69">
        <v>847</v>
      </c>
      <c r="CT16" s="91">
        <f t="shared" si="16"/>
        <v>18.947372000000001</v>
      </c>
      <c r="CU16" s="107">
        <v>538</v>
      </c>
      <c r="CV16" s="91">
        <f t="shared" si="17"/>
        <v>14.666671999999991</v>
      </c>
      <c r="CX16" s="173">
        <v>12.7</v>
      </c>
      <c r="CY16" s="116">
        <f t="shared" si="18"/>
        <v>4.7391319999999979</v>
      </c>
      <c r="CZ16" s="69">
        <v>932</v>
      </c>
      <c r="DA16" s="91">
        <f t="shared" si="19"/>
        <v>4.8913040000000052</v>
      </c>
      <c r="DB16" s="69">
        <v>127</v>
      </c>
      <c r="DC16" s="91">
        <f t="shared" si="20"/>
        <v>4.8260840000000016</v>
      </c>
      <c r="DE16" s="177">
        <v>6.5</v>
      </c>
      <c r="DF16" s="91">
        <f t="shared" si="0"/>
        <v>4.3332900000000008</v>
      </c>
      <c r="DG16" s="177">
        <v>6.5</v>
      </c>
      <c r="DH16" s="91">
        <f t="shared" si="1"/>
        <v>5.4166710000000009</v>
      </c>
      <c r="DI16" s="69">
        <v>13</v>
      </c>
      <c r="DJ16" s="91">
        <f t="shared" si="2"/>
        <v>0.65</v>
      </c>
      <c r="DN16" s="69">
        <v>412</v>
      </c>
      <c r="DO16" s="91">
        <f t="shared" si="21"/>
        <v>7.4999999999999997E-2</v>
      </c>
      <c r="DP16" s="69">
        <v>32</v>
      </c>
      <c r="DQ16" s="91">
        <f t="shared" si="22"/>
        <v>2.0000039999999997</v>
      </c>
      <c r="DR16" s="69">
        <v>0.27</v>
      </c>
      <c r="DS16" s="128">
        <v>9</v>
      </c>
      <c r="DT16" s="182">
        <v>6.2</v>
      </c>
      <c r="DU16" s="91">
        <f t="shared" si="23"/>
        <v>11.399999999999991</v>
      </c>
    </row>
    <row r="17" spans="11:125" x14ac:dyDescent="0.35">
      <c r="K17" s="59">
        <v>15</v>
      </c>
      <c r="Q17" s="117">
        <v>0.15</v>
      </c>
      <c r="R17" s="130">
        <v>0</v>
      </c>
      <c r="T17" s="91">
        <v>0.57999999999999996</v>
      </c>
      <c r="U17" s="91">
        <v>1.2</v>
      </c>
      <c r="V17" s="91">
        <v>0.13</v>
      </c>
      <c r="W17" s="104">
        <v>1.625</v>
      </c>
      <c r="X17" s="125"/>
      <c r="Y17" s="107">
        <v>93</v>
      </c>
      <c r="Z17" s="128">
        <v>3.25</v>
      </c>
      <c r="AA17" s="106">
        <v>14</v>
      </c>
      <c r="AB17" s="91">
        <v>0.7</v>
      </c>
      <c r="AC17" s="125"/>
      <c r="AD17" s="107">
        <v>23</v>
      </c>
      <c r="AE17" s="69">
        <f t="shared" si="3"/>
        <v>4.7400000000000055</v>
      </c>
      <c r="AF17" s="125"/>
      <c r="AJ17" s="91">
        <v>0.84</v>
      </c>
      <c r="AK17" s="91">
        <v>6.5</v>
      </c>
      <c r="AM17" s="177">
        <v>7.5</v>
      </c>
      <c r="AN17" s="91">
        <v>7.5</v>
      </c>
      <c r="AP17" s="69">
        <v>8.5</v>
      </c>
      <c r="AQ17" s="105">
        <v>6</v>
      </c>
      <c r="AS17" s="105">
        <v>83</v>
      </c>
      <c r="AT17" s="91">
        <v>4.33</v>
      </c>
      <c r="AU17" s="106">
        <v>14</v>
      </c>
      <c r="AV17" s="91">
        <v>0.7</v>
      </c>
      <c r="BA17" s="151">
        <v>1.43</v>
      </c>
      <c r="BB17" s="147">
        <v>14.8</v>
      </c>
      <c r="BC17" s="91">
        <v>3.33</v>
      </c>
      <c r="BD17" s="128">
        <f t="shared" si="24"/>
        <v>17.111139999999999</v>
      </c>
      <c r="BE17" s="150">
        <v>4.43</v>
      </c>
      <c r="BF17" s="128">
        <f t="shared" si="4"/>
        <v>17.833328999999996</v>
      </c>
      <c r="BG17" s="150">
        <v>2.23</v>
      </c>
      <c r="BH17" s="91">
        <f t="shared" si="5"/>
        <v>18.142857140999993</v>
      </c>
      <c r="BK17" s="59"/>
      <c r="BL17" s="59"/>
      <c r="BM17" s="69">
        <v>67</v>
      </c>
      <c r="BN17" s="128">
        <f t="shared" si="6"/>
        <v>14.166709999999998</v>
      </c>
      <c r="BO17" s="69">
        <v>243</v>
      </c>
      <c r="BP17" s="128">
        <f t="shared" si="7"/>
        <v>18.5</v>
      </c>
      <c r="BQ17" s="69">
        <v>303</v>
      </c>
      <c r="BR17" s="91">
        <f t="shared" si="8"/>
        <v>20.357142300000007</v>
      </c>
      <c r="BS17" s="69">
        <v>142</v>
      </c>
      <c r="BT17" s="91">
        <f t="shared" si="9"/>
        <v>19.841269799999989</v>
      </c>
      <c r="BV17" s="69">
        <v>23</v>
      </c>
      <c r="BW17" s="69">
        <f t="shared" si="10"/>
        <v>6.75</v>
      </c>
      <c r="BX17" s="69">
        <v>19</v>
      </c>
      <c r="BY17" s="128">
        <f t="shared" si="11"/>
        <v>0.71428200000000386</v>
      </c>
      <c r="BZ17" s="69">
        <v>183</v>
      </c>
      <c r="CA17" s="128">
        <f t="shared" si="12"/>
        <v>8.375</v>
      </c>
      <c r="CB17" s="69">
        <v>763</v>
      </c>
      <c r="CC17" s="91">
        <f t="shared" si="13"/>
        <v>9.7636340000000068</v>
      </c>
      <c r="CE17" s="69">
        <v>91.3</v>
      </c>
      <c r="CF17" s="69">
        <v>1.3</v>
      </c>
      <c r="CH17" s="91">
        <v>0.73</v>
      </c>
      <c r="CI17" s="91">
        <v>8.5</v>
      </c>
      <c r="CJ17" s="91">
        <v>0.14000000000000001</v>
      </c>
      <c r="CK17" s="91">
        <v>8</v>
      </c>
      <c r="CL17" s="91">
        <v>0.73</v>
      </c>
      <c r="CM17" s="91">
        <v>0.14000000000000001</v>
      </c>
      <c r="CO17" s="107">
        <v>764</v>
      </c>
      <c r="CP17" s="91">
        <f t="shared" si="14"/>
        <v>16.000004000000008</v>
      </c>
      <c r="CQ17" s="107">
        <v>788</v>
      </c>
      <c r="CR17" s="91">
        <f t="shared" si="15"/>
        <v>18.972337000000003</v>
      </c>
      <c r="CS17" s="69">
        <v>848</v>
      </c>
      <c r="CT17" s="91">
        <f t="shared" si="16"/>
        <v>18.859653000000002</v>
      </c>
      <c r="CU17" s="106">
        <v>539</v>
      </c>
      <c r="CV17" s="91">
        <f t="shared" si="17"/>
        <v>14.222227999999991</v>
      </c>
      <c r="CX17" s="173">
        <v>12.8</v>
      </c>
      <c r="CY17" s="116">
        <f t="shared" si="18"/>
        <v>4.7173929999999977</v>
      </c>
      <c r="CZ17" s="69">
        <v>933</v>
      </c>
      <c r="DA17" s="91">
        <f t="shared" si="19"/>
        <v>4.8822460000000056</v>
      </c>
      <c r="DB17" s="69">
        <v>128</v>
      </c>
      <c r="DC17" s="91">
        <f t="shared" si="20"/>
        <v>4.8115910000000017</v>
      </c>
      <c r="DE17" s="177">
        <v>7</v>
      </c>
      <c r="DF17" s="91">
        <f t="shared" si="0"/>
        <v>4.6666200000000009</v>
      </c>
      <c r="DG17" s="177">
        <v>7</v>
      </c>
      <c r="DH17" s="91">
        <f t="shared" si="1"/>
        <v>5.8333380000000012</v>
      </c>
      <c r="DI17" s="69">
        <v>14</v>
      </c>
      <c r="DJ17" s="91">
        <f t="shared" si="2"/>
        <v>0.70000000000000007</v>
      </c>
      <c r="DN17" s="69">
        <v>413</v>
      </c>
      <c r="DO17" s="91">
        <f t="shared" si="21"/>
        <v>8.1250000000000003E-2</v>
      </c>
      <c r="DP17" s="69">
        <v>33</v>
      </c>
      <c r="DQ17" s="91">
        <f t="shared" si="22"/>
        <v>2.1666709999999996</v>
      </c>
      <c r="DR17" s="69">
        <v>0.28000000000000003</v>
      </c>
      <c r="DS17" s="128">
        <v>8.5</v>
      </c>
      <c r="DT17" s="182">
        <v>6.3</v>
      </c>
      <c r="DU17" s="91">
        <f t="shared" si="23"/>
        <v>11.099999999999991</v>
      </c>
    </row>
    <row r="18" spans="11:125" x14ac:dyDescent="0.35">
      <c r="K18" s="59">
        <v>16</v>
      </c>
      <c r="Q18" s="117">
        <v>0.16</v>
      </c>
      <c r="R18" s="130">
        <v>0</v>
      </c>
      <c r="T18" s="91">
        <v>0.56999999999999995</v>
      </c>
      <c r="U18" s="91">
        <v>1.3</v>
      </c>
      <c r="V18" s="91">
        <v>0.14000000000000001</v>
      </c>
      <c r="W18" s="104">
        <v>1.75</v>
      </c>
      <c r="X18" s="125"/>
      <c r="Y18" s="107">
        <v>94</v>
      </c>
      <c r="Z18" s="128">
        <v>3.5</v>
      </c>
      <c r="AA18" s="107">
        <v>15</v>
      </c>
      <c r="AB18" s="91">
        <v>0.75</v>
      </c>
      <c r="AC18" s="125"/>
      <c r="AD18" s="107">
        <v>24</v>
      </c>
      <c r="AE18" s="69">
        <f t="shared" si="3"/>
        <v>4.720000000000006</v>
      </c>
      <c r="AF18" s="125"/>
      <c r="AJ18" s="116">
        <v>0.85</v>
      </c>
      <c r="AK18" s="91">
        <v>6.25</v>
      </c>
      <c r="AM18" s="177">
        <v>8</v>
      </c>
      <c r="AN18" s="91">
        <v>8</v>
      </c>
      <c r="AP18" s="69">
        <v>8.75</v>
      </c>
      <c r="AQ18" s="105">
        <v>5</v>
      </c>
      <c r="AS18" s="105">
        <v>84</v>
      </c>
      <c r="AT18" s="91">
        <v>4.67</v>
      </c>
      <c r="AU18" s="107">
        <v>15</v>
      </c>
      <c r="AV18" s="91">
        <v>0.75</v>
      </c>
      <c r="BA18" s="151">
        <v>1.44</v>
      </c>
      <c r="BB18" s="148">
        <v>14.4</v>
      </c>
      <c r="BC18" s="91">
        <v>3.34</v>
      </c>
      <c r="BD18" s="128">
        <f t="shared" si="24"/>
        <v>16.888919999999999</v>
      </c>
      <c r="BE18" s="150">
        <v>4.4400000000000004</v>
      </c>
      <c r="BF18" s="128">
        <f t="shared" si="4"/>
        <v>17.666661999999995</v>
      </c>
      <c r="BG18" s="150">
        <v>2.2400000000000002</v>
      </c>
      <c r="BH18" s="91">
        <f t="shared" si="5"/>
        <v>17.999999997999993</v>
      </c>
      <c r="BK18" s="59"/>
      <c r="BL18" s="59"/>
      <c r="BM18" s="69">
        <v>68</v>
      </c>
      <c r="BN18" s="128">
        <f t="shared" si="6"/>
        <v>13.333379999999998</v>
      </c>
      <c r="BO18" s="69">
        <v>244</v>
      </c>
      <c r="BP18" s="128">
        <f t="shared" si="7"/>
        <v>18</v>
      </c>
      <c r="BQ18" s="69">
        <v>304</v>
      </c>
      <c r="BR18" s="91">
        <f t="shared" si="8"/>
        <v>19.999999400000007</v>
      </c>
      <c r="BS18" s="69">
        <v>143</v>
      </c>
      <c r="BT18" s="91">
        <f t="shared" si="9"/>
        <v>19.444444399999988</v>
      </c>
      <c r="BV18" s="69">
        <v>24</v>
      </c>
      <c r="BW18" s="69">
        <f t="shared" si="10"/>
        <v>6.5</v>
      </c>
      <c r="BX18" s="69">
        <v>20</v>
      </c>
      <c r="BY18" s="128">
        <v>0</v>
      </c>
      <c r="BZ18" s="69">
        <v>184</v>
      </c>
      <c r="CA18" s="128">
        <f t="shared" si="12"/>
        <v>8.25</v>
      </c>
      <c r="CB18" s="105">
        <v>764</v>
      </c>
      <c r="CC18" s="91">
        <f t="shared" si="13"/>
        <v>9.7454520000000073</v>
      </c>
      <c r="CE18" s="69">
        <v>91.4</v>
      </c>
      <c r="CF18" s="69">
        <v>1.4</v>
      </c>
      <c r="CH18" s="91">
        <v>0.74</v>
      </c>
      <c r="CI18" s="91">
        <v>8</v>
      </c>
      <c r="CJ18" s="91">
        <v>0.15</v>
      </c>
      <c r="CK18" s="91">
        <v>7.5</v>
      </c>
      <c r="CL18" s="91">
        <v>0.74</v>
      </c>
      <c r="CM18" s="91">
        <v>0.15</v>
      </c>
      <c r="CO18" s="107">
        <v>765</v>
      </c>
      <c r="CP18" s="91">
        <f t="shared" si="14"/>
        <v>15.692312000000008</v>
      </c>
      <c r="CQ18" s="107">
        <v>789</v>
      </c>
      <c r="CR18" s="91">
        <f t="shared" si="15"/>
        <v>18.893286000000003</v>
      </c>
      <c r="CS18" s="69">
        <v>849</v>
      </c>
      <c r="CT18" s="91">
        <f t="shared" si="16"/>
        <v>18.771934000000002</v>
      </c>
      <c r="CU18" s="106">
        <v>540</v>
      </c>
      <c r="CV18" s="91">
        <f t="shared" si="17"/>
        <v>13.77778399999999</v>
      </c>
      <c r="CX18" s="173">
        <v>12.9</v>
      </c>
      <c r="CY18" s="116">
        <f t="shared" si="18"/>
        <v>4.6956539999999976</v>
      </c>
      <c r="CZ18" s="69">
        <v>934</v>
      </c>
      <c r="DA18" s="91">
        <f t="shared" si="19"/>
        <v>4.8731880000000061</v>
      </c>
      <c r="DB18" s="69">
        <v>129</v>
      </c>
      <c r="DC18" s="91">
        <f t="shared" si="20"/>
        <v>4.7970980000000019</v>
      </c>
      <c r="DE18" s="177">
        <v>7.5</v>
      </c>
      <c r="DF18" s="91">
        <f t="shared" si="0"/>
        <v>4.999950000000001</v>
      </c>
      <c r="DG18" s="177">
        <v>7.5</v>
      </c>
      <c r="DH18" s="91">
        <f t="shared" si="1"/>
        <v>6.2500050000000016</v>
      </c>
      <c r="DI18" s="69">
        <v>15</v>
      </c>
      <c r="DJ18" s="91">
        <f t="shared" si="2"/>
        <v>0.75000000000000011</v>
      </c>
      <c r="DN18" s="69">
        <v>414</v>
      </c>
      <c r="DO18" s="91">
        <f t="shared" si="21"/>
        <v>8.7500000000000008E-2</v>
      </c>
      <c r="DP18" s="69">
        <v>34</v>
      </c>
      <c r="DQ18" s="91">
        <f t="shared" si="22"/>
        <v>2.3333379999999995</v>
      </c>
      <c r="DR18" s="69">
        <v>0.28999999999999998</v>
      </c>
      <c r="DS18" s="128">
        <v>8</v>
      </c>
      <c r="DT18" s="182">
        <v>6.4</v>
      </c>
      <c r="DU18" s="91">
        <f t="shared" si="23"/>
        <v>10.79999999999999</v>
      </c>
    </row>
    <row r="19" spans="11:125" x14ac:dyDescent="0.35">
      <c r="K19" s="59">
        <v>17</v>
      </c>
      <c r="Q19" s="117">
        <v>0.17</v>
      </c>
      <c r="R19" s="130">
        <v>0</v>
      </c>
      <c r="T19" s="91">
        <v>0.56000000000000005</v>
      </c>
      <c r="U19" s="91">
        <v>1.4</v>
      </c>
      <c r="V19" s="91">
        <v>0.15</v>
      </c>
      <c r="W19" s="104">
        <v>1.875</v>
      </c>
      <c r="X19" s="125"/>
      <c r="Y19" s="107">
        <v>95</v>
      </c>
      <c r="Z19" s="128">
        <v>3.75</v>
      </c>
      <c r="AA19" s="106">
        <v>16</v>
      </c>
      <c r="AB19" s="93">
        <v>0.8</v>
      </c>
      <c r="AC19" s="125"/>
      <c r="AD19" s="107">
        <v>25</v>
      </c>
      <c r="AE19" s="69">
        <f t="shared" si="3"/>
        <v>4.7000000000000064</v>
      </c>
      <c r="AF19" s="125"/>
      <c r="AJ19" s="116">
        <v>0.86</v>
      </c>
      <c r="AK19" s="91">
        <v>6</v>
      </c>
      <c r="AM19" s="177">
        <v>8.5</v>
      </c>
      <c r="AN19" s="91">
        <v>8.5</v>
      </c>
      <c r="AP19" s="69">
        <v>9</v>
      </c>
      <c r="AQ19" s="105">
        <v>4</v>
      </c>
      <c r="AS19" s="105">
        <v>85</v>
      </c>
      <c r="AT19" s="91">
        <v>5</v>
      </c>
      <c r="AU19" s="106">
        <v>16</v>
      </c>
      <c r="AV19" s="93">
        <v>0.8</v>
      </c>
      <c r="BA19" s="152">
        <v>1.45</v>
      </c>
      <c r="BB19" s="148">
        <v>14</v>
      </c>
      <c r="BC19" s="91">
        <v>3.35</v>
      </c>
      <c r="BD19" s="128">
        <f t="shared" si="24"/>
        <v>16.666699999999999</v>
      </c>
      <c r="BE19" s="150">
        <v>4.45</v>
      </c>
      <c r="BF19" s="128">
        <f t="shared" si="4"/>
        <v>17.499994999999995</v>
      </c>
      <c r="BG19" s="150">
        <v>2.25</v>
      </c>
      <c r="BH19" s="91">
        <f t="shared" si="5"/>
        <v>17.857142854999992</v>
      </c>
      <c r="BK19" s="59"/>
      <c r="BL19" s="59"/>
      <c r="BM19" s="69">
        <v>69</v>
      </c>
      <c r="BN19" s="128">
        <f t="shared" si="6"/>
        <v>12.500049999999998</v>
      </c>
      <c r="BO19" s="69">
        <v>245</v>
      </c>
      <c r="BP19" s="128">
        <f t="shared" si="7"/>
        <v>17.5</v>
      </c>
      <c r="BQ19" s="69">
        <v>305</v>
      </c>
      <c r="BR19" s="91">
        <f t="shared" si="8"/>
        <v>19.642856500000008</v>
      </c>
      <c r="BS19" s="69">
        <v>144</v>
      </c>
      <c r="BT19" s="91">
        <f t="shared" si="9"/>
        <v>19.047618999999987</v>
      </c>
      <c r="BV19" s="69">
        <v>25</v>
      </c>
      <c r="BW19" s="69">
        <f t="shared" si="10"/>
        <v>6.25</v>
      </c>
      <c r="BX19" s="69" t="s">
        <v>288</v>
      </c>
      <c r="BY19" s="128">
        <v>0</v>
      </c>
      <c r="BZ19" s="69">
        <v>185</v>
      </c>
      <c r="CA19" s="128">
        <f t="shared" si="12"/>
        <v>8.125</v>
      </c>
      <c r="CB19" s="69">
        <v>765</v>
      </c>
      <c r="CC19" s="91">
        <f t="shared" si="13"/>
        <v>9.7272700000000079</v>
      </c>
      <c r="CE19" s="69">
        <v>91.5</v>
      </c>
      <c r="CF19" s="69">
        <v>1.5</v>
      </c>
      <c r="CH19" s="91">
        <v>0.75</v>
      </c>
      <c r="CI19" s="91">
        <v>7.5</v>
      </c>
      <c r="CJ19" s="91">
        <v>0.16</v>
      </c>
      <c r="CK19" s="91">
        <v>7</v>
      </c>
      <c r="CL19" s="91">
        <v>0.75</v>
      </c>
      <c r="CM19" s="91">
        <v>0.16</v>
      </c>
      <c r="CO19" s="107">
        <v>766</v>
      </c>
      <c r="CP19" s="91">
        <f t="shared" si="14"/>
        <v>15.384620000000009</v>
      </c>
      <c r="CQ19" s="107">
        <v>790</v>
      </c>
      <c r="CR19" s="91">
        <f t="shared" si="15"/>
        <v>18.814235000000004</v>
      </c>
      <c r="CS19" s="69">
        <v>850</v>
      </c>
      <c r="CT19" s="91">
        <f t="shared" si="16"/>
        <v>18.684215000000002</v>
      </c>
      <c r="CU19" s="107">
        <v>541</v>
      </c>
      <c r="CV19" s="91">
        <f t="shared" si="17"/>
        <v>13.333339999999989</v>
      </c>
      <c r="CX19" s="173">
        <v>13</v>
      </c>
      <c r="CY19" s="116">
        <f t="shared" si="18"/>
        <v>4.6739149999999974</v>
      </c>
      <c r="CZ19" s="69">
        <v>935</v>
      </c>
      <c r="DA19" s="91">
        <f t="shared" si="19"/>
        <v>4.8641300000000065</v>
      </c>
      <c r="DB19" s="69">
        <v>130</v>
      </c>
      <c r="DC19" s="91">
        <f t="shared" si="20"/>
        <v>4.782605000000002</v>
      </c>
      <c r="DE19" s="177">
        <v>8</v>
      </c>
      <c r="DF19" s="91">
        <f t="shared" si="0"/>
        <v>5.3332800000000011</v>
      </c>
      <c r="DG19" s="177">
        <v>8</v>
      </c>
      <c r="DH19" s="91">
        <f t="shared" si="1"/>
        <v>6.6666720000000019</v>
      </c>
      <c r="DI19" s="69">
        <v>16</v>
      </c>
      <c r="DJ19" s="91">
        <f t="shared" si="2"/>
        <v>0.80000000000000016</v>
      </c>
      <c r="DN19" s="69">
        <v>415</v>
      </c>
      <c r="DO19" s="91">
        <f t="shared" si="21"/>
        <v>9.3750000000000014E-2</v>
      </c>
      <c r="DP19" s="69">
        <v>35</v>
      </c>
      <c r="DQ19" s="91">
        <f t="shared" si="22"/>
        <v>2.5000049999999994</v>
      </c>
      <c r="DR19" s="69">
        <v>0.3</v>
      </c>
      <c r="DS19" s="128">
        <v>7.5</v>
      </c>
      <c r="DT19" s="182">
        <v>6.5</v>
      </c>
      <c r="DU19" s="91">
        <f t="shared" si="23"/>
        <v>10.499999999999989</v>
      </c>
    </row>
    <row r="20" spans="11:125" x14ac:dyDescent="0.35">
      <c r="K20" s="59">
        <v>18</v>
      </c>
      <c r="Q20" s="117">
        <v>0.18</v>
      </c>
      <c r="R20" s="130">
        <v>0</v>
      </c>
      <c r="T20" s="91">
        <v>0.55000000000000004</v>
      </c>
      <c r="U20" s="91">
        <v>1.5</v>
      </c>
      <c r="V20" s="91">
        <v>0.16</v>
      </c>
      <c r="W20" s="104">
        <v>2</v>
      </c>
      <c r="X20" s="125"/>
      <c r="Y20" s="106">
        <v>96</v>
      </c>
      <c r="Z20" s="128">
        <v>4</v>
      </c>
      <c r="AA20" s="106">
        <v>17</v>
      </c>
      <c r="AB20" s="91">
        <v>0.85</v>
      </c>
      <c r="AC20" s="125"/>
      <c r="AD20" s="107">
        <v>26</v>
      </c>
      <c r="AE20" s="69">
        <f t="shared" si="3"/>
        <v>4.6800000000000068</v>
      </c>
      <c r="AF20" s="125"/>
      <c r="AJ20" s="116">
        <v>0.87</v>
      </c>
      <c r="AK20" s="91">
        <v>5.75</v>
      </c>
      <c r="AM20" s="177">
        <v>9</v>
      </c>
      <c r="AN20" s="91">
        <v>9</v>
      </c>
      <c r="AP20" s="69">
        <v>9.25</v>
      </c>
      <c r="AQ20" s="105">
        <v>3</v>
      </c>
      <c r="AS20" s="105">
        <v>86</v>
      </c>
      <c r="AT20" s="91">
        <v>5.33</v>
      </c>
      <c r="AU20" s="106">
        <v>17</v>
      </c>
      <c r="AV20" s="91">
        <v>0.85</v>
      </c>
      <c r="BA20" s="152">
        <v>1.46</v>
      </c>
      <c r="BB20" s="147">
        <v>13.6</v>
      </c>
      <c r="BC20" s="91">
        <v>3.36</v>
      </c>
      <c r="BD20" s="128">
        <f t="shared" si="24"/>
        <v>16.444479999999999</v>
      </c>
      <c r="BE20" s="150">
        <v>4.46</v>
      </c>
      <c r="BF20" s="128">
        <f t="shared" si="4"/>
        <v>17.333327999999995</v>
      </c>
      <c r="BG20" s="150">
        <v>2.2599999999999998</v>
      </c>
      <c r="BH20" s="91">
        <f t="shared" si="5"/>
        <v>17.714285711999992</v>
      </c>
      <c r="BK20" s="59"/>
      <c r="BL20" s="59"/>
      <c r="BM20" s="69">
        <v>70</v>
      </c>
      <c r="BN20" s="128">
        <f t="shared" si="6"/>
        <v>11.666719999999998</v>
      </c>
      <c r="BO20" s="69">
        <v>246</v>
      </c>
      <c r="BP20" s="128">
        <f t="shared" si="7"/>
        <v>17</v>
      </c>
      <c r="BQ20" s="69">
        <v>306</v>
      </c>
      <c r="BR20" s="91">
        <f t="shared" si="8"/>
        <v>19.285713600000008</v>
      </c>
      <c r="BS20" s="69">
        <v>145</v>
      </c>
      <c r="BT20" s="91">
        <f t="shared" si="9"/>
        <v>18.650793599999986</v>
      </c>
      <c r="BV20" s="69">
        <v>26</v>
      </c>
      <c r="BW20" s="69">
        <f t="shared" si="10"/>
        <v>6</v>
      </c>
      <c r="BZ20" s="105">
        <v>186</v>
      </c>
      <c r="CA20" s="128">
        <f t="shared" si="12"/>
        <v>8</v>
      </c>
      <c r="CB20" s="105">
        <v>766</v>
      </c>
      <c r="CC20" s="91">
        <f t="shared" si="13"/>
        <v>9.7090880000000084</v>
      </c>
      <c r="CE20" s="69">
        <v>91.6</v>
      </c>
      <c r="CF20" s="69">
        <v>1.6</v>
      </c>
      <c r="CH20" s="91">
        <v>0.76</v>
      </c>
      <c r="CI20" s="91">
        <v>7</v>
      </c>
      <c r="CJ20" s="91">
        <v>0.17</v>
      </c>
      <c r="CK20" s="91">
        <v>6.5</v>
      </c>
      <c r="CL20" s="91">
        <v>0.76</v>
      </c>
      <c r="CM20" s="91">
        <v>0.17</v>
      </c>
      <c r="CO20" s="107">
        <v>767</v>
      </c>
      <c r="CP20" s="91">
        <f t="shared" si="14"/>
        <v>15.076928000000009</v>
      </c>
      <c r="CQ20" s="107">
        <v>791</v>
      </c>
      <c r="CR20" s="91">
        <f t="shared" si="15"/>
        <v>18.735184000000004</v>
      </c>
      <c r="CS20" s="69">
        <v>851</v>
      </c>
      <c r="CT20" s="91">
        <f t="shared" si="16"/>
        <v>18.596496000000002</v>
      </c>
      <c r="CU20" s="106">
        <v>542</v>
      </c>
      <c r="CV20" s="91">
        <f t="shared" si="17"/>
        <v>12.888895999999988</v>
      </c>
      <c r="CX20" s="173">
        <v>13.1</v>
      </c>
      <c r="CY20" s="116">
        <f t="shared" si="18"/>
        <v>4.6521759999999972</v>
      </c>
      <c r="CZ20" s="69">
        <v>936</v>
      </c>
      <c r="DA20" s="91">
        <f t="shared" si="19"/>
        <v>4.8550720000000069</v>
      </c>
      <c r="DB20" s="69">
        <v>131</v>
      </c>
      <c r="DC20" s="91">
        <f t="shared" si="20"/>
        <v>4.7681120000000021</v>
      </c>
      <c r="DE20" s="177">
        <v>8.5</v>
      </c>
      <c r="DF20" s="91">
        <f t="shared" si="0"/>
        <v>5.6666100000000013</v>
      </c>
      <c r="DG20" s="177">
        <v>8.5</v>
      </c>
      <c r="DH20" s="91">
        <f t="shared" si="1"/>
        <v>7.0833390000000023</v>
      </c>
      <c r="DI20" s="69">
        <v>17</v>
      </c>
      <c r="DJ20" s="91">
        <f t="shared" si="2"/>
        <v>0.8500000000000002</v>
      </c>
      <c r="DN20" s="69">
        <v>416</v>
      </c>
      <c r="DO20" s="91">
        <f t="shared" si="21"/>
        <v>0.10000000000000002</v>
      </c>
      <c r="DP20" s="69">
        <v>36</v>
      </c>
      <c r="DQ20" s="91">
        <f t="shared" si="22"/>
        <v>2.6666719999999993</v>
      </c>
      <c r="DR20" s="69">
        <v>0.31</v>
      </c>
      <c r="DS20" s="128">
        <v>7</v>
      </c>
      <c r="DT20" s="182">
        <v>6.6</v>
      </c>
      <c r="DU20" s="91">
        <f t="shared" si="23"/>
        <v>10.199999999999989</v>
      </c>
    </row>
    <row r="21" spans="11:125" x14ac:dyDescent="0.35">
      <c r="K21" s="59">
        <v>19</v>
      </c>
      <c r="Q21" s="117">
        <v>0.19</v>
      </c>
      <c r="R21" s="130">
        <v>0</v>
      </c>
      <c r="T21" s="91">
        <v>0.54</v>
      </c>
      <c r="U21" s="91">
        <v>1.6</v>
      </c>
      <c r="V21" s="91">
        <v>0.17</v>
      </c>
      <c r="W21" s="104">
        <v>2.125</v>
      </c>
      <c r="X21" s="125"/>
      <c r="Y21" s="107">
        <v>97</v>
      </c>
      <c r="Z21" s="128">
        <v>4.25</v>
      </c>
      <c r="AA21" s="107">
        <v>18</v>
      </c>
      <c r="AB21" s="91">
        <v>0.9</v>
      </c>
      <c r="AC21" s="125"/>
      <c r="AD21" s="107">
        <v>27</v>
      </c>
      <c r="AE21" s="69">
        <f t="shared" si="3"/>
        <v>4.6600000000000072</v>
      </c>
      <c r="AF21" s="125"/>
      <c r="AJ21" s="91">
        <v>0.88</v>
      </c>
      <c r="AK21" s="93">
        <v>5.5</v>
      </c>
      <c r="AM21" s="177">
        <v>9.5</v>
      </c>
      <c r="AN21" s="91">
        <v>9.5</v>
      </c>
      <c r="AP21" s="69">
        <v>9.5</v>
      </c>
      <c r="AQ21" s="105">
        <v>2</v>
      </c>
      <c r="AS21" s="105">
        <v>87</v>
      </c>
      <c r="AT21" s="91">
        <v>5.67</v>
      </c>
      <c r="AU21" s="107">
        <v>18</v>
      </c>
      <c r="AV21" s="91">
        <v>0.9</v>
      </c>
      <c r="BA21" s="150">
        <v>1.47</v>
      </c>
      <c r="BB21" s="147">
        <v>13.2</v>
      </c>
      <c r="BC21" s="91">
        <v>3.37</v>
      </c>
      <c r="BD21" s="128">
        <f t="shared" si="24"/>
        <v>16.222259999999999</v>
      </c>
      <c r="BE21" s="150">
        <v>4.47</v>
      </c>
      <c r="BF21" s="128">
        <f t="shared" si="4"/>
        <v>17.166660999999994</v>
      </c>
      <c r="BG21" s="150">
        <v>2.27</v>
      </c>
      <c r="BH21" s="91">
        <f t="shared" si="5"/>
        <v>17.571428568999991</v>
      </c>
      <c r="BK21" s="59"/>
      <c r="BL21" s="59"/>
      <c r="BM21" s="69">
        <v>71</v>
      </c>
      <c r="BN21" s="128">
        <f t="shared" si="6"/>
        <v>10.833389999999998</v>
      </c>
      <c r="BO21" s="69">
        <v>247</v>
      </c>
      <c r="BP21" s="128">
        <f t="shared" si="7"/>
        <v>16.5</v>
      </c>
      <c r="BQ21" s="69">
        <v>307</v>
      </c>
      <c r="BR21" s="91">
        <f t="shared" si="8"/>
        <v>18.928570700000009</v>
      </c>
      <c r="BS21" s="69">
        <v>146</v>
      </c>
      <c r="BT21" s="91">
        <f t="shared" si="9"/>
        <v>18.253968199999985</v>
      </c>
      <c r="BV21" s="69">
        <v>27</v>
      </c>
      <c r="BW21" s="69">
        <f t="shared" si="10"/>
        <v>5.75</v>
      </c>
      <c r="BZ21" s="69">
        <v>187</v>
      </c>
      <c r="CA21" s="128">
        <f t="shared" si="12"/>
        <v>7.875</v>
      </c>
      <c r="CB21" s="69">
        <v>767</v>
      </c>
      <c r="CC21" s="91">
        <f t="shared" si="13"/>
        <v>9.6909060000000089</v>
      </c>
      <c r="CE21" s="69">
        <v>91.7</v>
      </c>
      <c r="CF21" s="69">
        <v>1.7</v>
      </c>
      <c r="CH21" s="91">
        <v>0.77</v>
      </c>
      <c r="CI21" s="91">
        <v>6.5</v>
      </c>
      <c r="CJ21" s="91">
        <v>0.18</v>
      </c>
      <c r="CK21" s="91">
        <v>6</v>
      </c>
      <c r="CL21" s="91">
        <v>0.77</v>
      </c>
      <c r="CM21" s="91">
        <v>0.18</v>
      </c>
      <c r="CO21" s="107">
        <v>768</v>
      </c>
      <c r="CP21" s="91">
        <f t="shared" si="14"/>
        <v>14.76923600000001</v>
      </c>
      <c r="CQ21" s="107">
        <v>792</v>
      </c>
      <c r="CR21" s="91">
        <f t="shared" si="15"/>
        <v>18.656133000000004</v>
      </c>
      <c r="CS21" s="69">
        <v>852</v>
      </c>
      <c r="CT21" s="91">
        <f t="shared" si="16"/>
        <v>18.508777000000002</v>
      </c>
      <c r="CU21" s="106">
        <v>543</v>
      </c>
      <c r="CV21" s="91">
        <f t="shared" si="17"/>
        <v>12.444451999999988</v>
      </c>
      <c r="CX21" s="173">
        <v>13.2</v>
      </c>
      <c r="CY21" s="116">
        <f t="shared" si="18"/>
        <v>4.630436999999997</v>
      </c>
      <c r="CZ21" s="69">
        <v>937</v>
      </c>
      <c r="DA21" s="91">
        <f t="shared" si="19"/>
        <v>4.8460140000000074</v>
      </c>
      <c r="DB21" s="69">
        <v>132</v>
      </c>
      <c r="DC21" s="91">
        <f t="shared" si="20"/>
        <v>4.7536190000000023</v>
      </c>
      <c r="DE21" s="177">
        <v>9</v>
      </c>
      <c r="DF21" s="91">
        <f t="shared" si="0"/>
        <v>5.9999400000000014</v>
      </c>
      <c r="DG21" s="177">
        <v>9</v>
      </c>
      <c r="DH21" s="91">
        <f t="shared" si="1"/>
        <v>7.5000060000000026</v>
      </c>
      <c r="DI21" s="69">
        <v>18</v>
      </c>
      <c r="DJ21" s="91">
        <f t="shared" si="2"/>
        <v>0.90000000000000024</v>
      </c>
      <c r="DN21" s="69">
        <v>417</v>
      </c>
      <c r="DO21" s="91">
        <f t="shared" si="21"/>
        <v>0.10625000000000002</v>
      </c>
      <c r="DP21" s="69">
        <v>37</v>
      </c>
      <c r="DQ21" s="91">
        <f t="shared" si="22"/>
        <v>2.8333389999999992</v>
      </c>
      <c r="DR21" s="69">
        <v>0.32</v>
      </c>
      <c r="DS21" s="128">
        <v>6.5</v>
      </c>
      <c r="DT21" s="182">
        <v>6.7</v>
      </c>
      <c r="DU21" s="91">
        <f t="shared" si="23"/>
        <v>9.8999999999999879</v>
      </c>
    </row>
    <row r="22" spans="11:125" x14ac:dyDescent="0.35">
      <c r="K22" s="59">
        <v>20</v>
      </c>
      <c r="Q22" s="117">
        <v>0.2</v>
      </c>
      <c r="R22" s="130">
        <v>0</v>
      </c>
      <c r="T22" s="91">
        <v>0.53</v>
      </c>
      <c r="U22" s="91">
        <v>1.7</v>
      </c>
      <c r="V22" s="91">
        <v>0.18</v>
      </c>
      <c r="W22" s="104">
        <v>2.25</v>
      </c>
      <c r="X22" s="125"/>
      <c r="Y22" s="107">
        <v>98</v>
      </c>
      <c r="Z22" s="128">
        <v>4.5</v>
      </c>
      <c r="AA22" s="106">
        <v>19</v>
      </c>
      <c r="AB22" s="91">
        <v>0.95</v>
      </c>
      <c r="AC22" s="125"/>
      <c r="AD22" s="107">
        <v>28</v>
      </c>
      <c r="AE22" s="69">
        <f t="shared" si="3"/>
        <v>4.6400000000000077</v>
      </c>
      <c r="AF22" s="125"/>
      <c r="AJ22" s="91">
        <v>0.89</v>
      </c>
      <c r="AK22" s="91">
        <v>5.25</v>
      </c>
      <c r="AM22" s="177">
        <v>10</v>
      </c>
      <c r="AN22" s="91">
        <v>10</v>
      </c>
      <c r="AP22" s="69">
        <v>9.75</v>
      </c>
      <c r="AQ22" s="105">
        <v>1</v>
      </c>
      <c r="AS22" s="105">
        <v>88</v>
      </c>
      <c r="AT22" s="91">
        <v>6</v>
      </c>
      <c r="AU22" s="106">
        <v>19</v>
      </c>
      <c r="AV22" s="91">
        <v>0.95</v>
      </c>
      <c r="BA22" s="151">
        <v>1.48</v>
      </c>
      <c r="BB22" s="148">
        <v>12.8</v>
      </c>
      <c r="BC22" s="91">
        <v>3.38</v>
      </c>
      <c r="BD22" s="128">
        <f t="shared" si="24"/>
        <v>16.000039999999998</v>
      </c>
      <c r="BE22" s="150">
        <v>4.4800000000000004</v>
      </c>
      <c r="BF22" s="128">
        <f t="shared" si="4"/>
        <v>16.999993999999994</v>
      </c>
      <c r="BG22" s="150">
        <v>2.2799999999999998</v>
      </c>
      <c r="BH22" s="91">
        <f t="shared" si="5"/>
        <v>17.428571425999991</v>
      </c>
      <c r="BK22" s="59"/>
      <c r="BL22" s="59"/>
      <c r="BM22" s="69">
        <v>72</v>
      </c>
      <c r="BN22" s="128">
        <f t="shared" si="6"/>
        <v>10.000059999999998</v>
      </c>
      <c r="BO22" s="69">
        <v>248</v>
      </c>
      <c r="BP22" s="128">
        <f t="shared" si="7"/>
        <v>16</v>
      </c>
      <c r="BQ22" s="69">
        <v>308</v>
      </c>
      <c r="BR22" s="91">
        <f t="shared" si="8"/>
        <v>18.571427800000009</v>
      </c>
      <c r="BS22" s="69">
        <v>147</v>
      </c>
      <c r="BT22" s="91">
        <f t="shared" si="9"/>
        <v>17.857142799999984</v>
      </c>
      <c r="BV22" s="69">
        <v>28</v>
      </c>
      <c r="BW22" s="69">
        <f t="shared" si="10"/>
        <v>5.5</v>
      </c>
      <c r="BZ22" s="69">
        <v>188</v>
      </c>
      <c r="CA22" s="128">
        <f t="shared" si="12"/>
        <v>7.75</v>
      </c>
      <c r="CB22" s="105">
        <v>768</v>
      </c>
      <c r="CC22" s="91">
        <f t="shared" si="13"/>
        <v>9.6727240000000094</v>
      </c>
      <c r="CE22" s="69">
        <v>91.8</v>
      </c>
      <c r="CF22" s="69">
        <v>1.8</v>
      </c>
      <c r="CH22" s="91">
        <v>0.78</v>
      </c>
      <c r="CI22" s="91">
        <v>6</v>
      </c>
      <c r="CJ22" s="91">
        <v>0.19</v>
      </c>
      <c r="CK22" s="91">
        <v>5.5</v>
      </c>
      <c r="CL22" s="91">
        <v>0.78</v>
      </c>
      <c r="CM22" s="91">
        <v>0.19</v>
      </c>
      <c r="CO22" s="107">
        <v>769</v>
      </c>
      <c r="CP22" s="91">
        <f t="shared" si="14"/>
        <v>14.461544000000011</v>
      </c>
      <c r="CQ22" s="107">
        <v>793</v>
      </c>
      <c r="CR22" s="91">
        <f t="shared" si="15"/>
        <v>18.577082000000004</v>
      </c>
      <c r="CS22" s="69">
        <v>853</v>
      </c>
      <c r="CT22" s="91">
        <f t="shared" si="16"/>
        <v>18.421058000000002</v>
      </c>
      <c r="CU22" s="107">
        <v>544</v>
      </c>
      <c r="CV22" s="91">
        <f t="shared" si="17"/>
        <v>12.000007999999987</v>
      </c>
      <c r="CX22" s="173">
        <v>13.3</v>
      </c>
      <c r="CY22" s="116">
        <f t="shared" si="18"/>
        <v>4.6086979999999969</v>
      </c>
      <c r="CZ22" s="69">
        <v>938</v>
      </c>
      <c r="DA22" s="91">
        <f t="shared" si="19"/>
        <v>4.8369560000000078</v>
      </c>
      <c r="DB22" s="69">
        <v>133</v>
      </c>
      <c r="DC22" s="91">
        <f t="shared" si="20"/>
        <v>4.7391260000000024</v>
      </c>
      <c r="DE22" s="177">
        <v>9.5</v>
      </c>
      <c r="DF22" s="91">
        <f t="shared" si="0"/>
        <v>6.3332700000000015</v>
      </c>
      <c r="DG22" s="177">
        <v>9.5</v>
      </c>
      <c r="DH22" s="91">
        <f t="shared" si="1"/>
        <v>7.916673000000003</v>
      </c>
      <c r="DI22" s="69">
        <v>19</v>
      </c>
      <c r="DJ22" s="91">
        <f t="shared" si="2"/>
        <v>0.95000000000000029</v>
      </c>
      <c r="DN22" s="69">
        <v>418</v>
      </c>
      <c r="DO22" s="91">
        <f t="shared" si="21"/>
        <v>0.11250000000000003</v>
      </c>
      <c r="DP22" s="69">
        <v>38</v>
      </c>
      <c r="DQ22" s="91">
        <f t="shared" si="22"/>
        <v>3.0000059999999991</v>
      </c>
      <c r="DR22" s="69">
        <v>0.33</v>
      </c>
      <c r="DS22" s="128">
        <v>6</v>
      </c>
      <c r="DT22" s="182">
        <v>6.8</v>
      </c>
      <c r="DU22" s="91">
        <f t="shared" si="23"/>
        <v>9.5999999999999872</v>
      </c>
    </row>
    <row r="23" spans="11:125" x14ac:dyDescent="0.35">
      <c r="K23" s="59">
        <v>21</v>
      </c>
      <c r="Q23" s="117">
        <v>0.21</v>
      </c>
      <c r="R23" s="130">
        <v>0</v>
      </c>
      <c r="T23" s="91">
        <v>0.52</v>
      </c>
      <c r="U23" s="91">
        <v>1.8</v>
      </c>
      <c r="V23" s="91">
        <v>0.19</v>
      </c>
      <c r="W23" s="104">
        <v>2.375</v>
      </c>
      <c r="X23" s="125"/>
      <c r="Y23" s="107">
        <v>99</v>
      </c>
      <c r="Z23" s="128">
        <v>4.75</v>
      </c>
      <c r="AA23" s="106">
        <v>20</v>
      </c>
      <c r="AB23" s="93">
        <v>1</v>
      </c>
      <c r="AC23" s="125"/>
      <c r="AD23" s="107">
        <v>29</v>
      </c>
      <c r="AE23" s="69">
        <f t="shared" si="3"/>
        <v>4.6200000000000081</v>
      </c>
      <c r="AF23" s="125"/>
      <c r="AJ23" s="116">
        <v>0.9</v>
      </c>
      <c r="AK23" s="91">
        <v>5</v>
      </c>
      <c r="AM23" s="177">
        <v>10.5</v>
      </c>
      <c r="AN23" s="91">
        <v>10.5</v>
      </c>
      <c r="AP23" s="69">
        <v>10</v>
      </c>
      <c r="AQ23" s="105">
        <v>0</v>
      </c>
      <c r="AS23" s="105">
        <v>89</v>
      </c>
      <c r="AT23" s="91">
        <v>6.33</v>
      </c>
      <c r="AU23" s="106">
        <v>20</v>
      </c>
      <c r="AV23" s="93">
        <v>1</v>
      </c>
      <c r="BA23" s="151">
        <v>1.49</v>
      </c>
      <c r="BB23" s="148">
        <v>12.4</v>
      </c>
      <c r="BC23" s="91">
        <v>3.39</v>
      </c>
      <c r="BD23" s="128">
        <f t="shared" si="24"/>
        <v>15.777819999999998</v>
      </c>
      <c r="BE23" s="150">
        <v>4.49</v>
      </c>
      <c r="BF23" s="128">
        <f t="shared" si="4"/>
        <v>16.833326999999993</v>
      </c>
      <c r="BG23" s="150">
        <v>2.29</v>
      </c>
      <c r="BH23" s="91">
        <f t="shared" si="5"/>
        <v>17.28571428299999</v>
      </c>
      <c r="BK23" s="59"/>
      <c r="BL23" s="59"/>
      <c r="BM23" s="69">
        <v>73</v>
      </c>
      <c r="BN23" s="128">
        <f t="shared" si="6"/>
        <v>9.1667299999999976</v>
      </c>
      <c r="BO23" s="69">
        <v>249</v>
      </c>
      <c r="BP23" s="128">
        <f t="shared" si="7"/>
        <v>15.5</v>
      </c>
      <c r="BQ23" s="69">
        <v>309</v>
      </c>
      <c r="BR23" s="91">
        <f t="shared" si="8"/>
        <v>18.21428490000001</v>
      </c>
      <c r="BS23" s="69">
        <v>148</v>
      </c>
      <c r="BT23" s="91">
        <f t="shared" si="9"/>
        <v>17.460317399999983</v>
      </c>
      <c r="BV23" s="69">
        <v>29</v>
      </c>
      <c r="BW23" s="69">
        <f t="shared" si="10"/>
        <v>5.25</v>
      </c>
      <c r="BZ23" s="69">
        <v>189</v>
      </c>
      <c r="CA23" s="128">
        <f t="shared" si="12"/>
        <v>7.625</v>
      </c>
      <c r="CB23" s="69">
        <v>769</v>
      </c>
      <c r="CC23" s="91">
        <f t="shared" si="13"/>
        <v>9.6545420000000099</v>
      </c>
      <c r="CE23" s="69">
        <v>91.9</v>
      </c>
      <c r="CF23" s="69">
        <v>1.9</v>
      </c>
      <c r="CH23" s="91">
        <v>0.79</v>
      </c>
      <c r="CI23" s="91">
        <v>5.5</v>
      </c>
      <c r="CJ23" s="91">
        <v>0.2</v>
      </c>
      <c r="CK23" s="91">
        <v>5</v>
      </c>
      <c r="CL23" s="91">
        <v>0.79</v>
      </c>
      <c r="CM23" s="91">
        <v>0.2</v>
      </c>
      <c r="CO23" s="107">
        <v>770</v>
      </c>
      <c r="CP23" s="91">
        <f t="shared" si="14"/>
        <v>14.153852000000011</v>
      </c>
      <c r="CQ23" s="107">
        <v>794</v>
      </c>
      <c r="CR23" s="91">
        <f t="shared" si="15"/>
        <v>18.498031000000005</v>
      </c>
      <c r="CS23" s="69">
        <v>854</v>
      </c>
      <c r="CT23" s="91">
        <f t="shared" si="16"/>
        <v>18.333339000000002</v>
      </c>
      <c r="CU23" s="106">
        <v>545</v>
      </c>
      <c r="CV23" s="91">
        <f t="shared" si="17"/>
        <v>11.555563999999986</v>
      </c>
      <c r="CX23" s="173">
        <v>13.4</v>
      </c>
      <c r="CY23" s="116">
        <f t="shared" si="18"/>
        <v>4.5869589999999967</v>
      </c>
      <c r="CZ23" s="69">
        <v>939</v>
      </c>
      <c r="DA23" s="91">
        <f t="shared" si="19"/>
        <v>4.8278980000000082</v>
      </c>
      <c r="DB23" s="69">
        <v>134</v>
      </c>
      <c r="DC23" s="91">
        <f t="shared" si="20"/>
        <v>4.7246330000000025</v>
      </c>
      <c r="DE23" s="177">
        <v>10</v>
      </c>
      <c r="DF23" s="91">
        <f t="shared" si="0"/>
        <v>6.6666000000000016</v>
      </c>
      <c r="DG23" s="177">
        <v>10</v>
      </c>
      <c r="DH23" s="91">
        <f t="shared" si="1"/>
        <v>8.3333400000000033</v>
      </c>
      <c r="DI23" s="69">
        <v>20</v>
      </c>
      <c r="DJ23" s="91">
        <f t="shared" si="2"/>
        <v>1.0000000000000002</v>
      </c>
      <c r="DN23" s="69">
        <v>419</v>
      </c>
      <c r="DO23" s="91">
        <f t="shared" si="21"/>
        <v>0.11875000000000004</v>
      </c>
      <c r="DP23" s="69">
        <v>39</v>
      </c>
      <c r="DQ23" s="91">
        <f t="shared" si="22"/>
        <v>3.166672999999999</v>
      </c>
      <c r="DR23" s="69">
        <v>0.34</v>
      </c>
      <c r="DS23" s="128">
        <v>5.5</v>
      </c>
      <c r="DT23" s="182">
        <v>6.9</v>
      </c>
      <c r="DU23" s="91">
        <f t="shared" si="23"/>
        <v>9.2999999999999865</v>
      </c>
    </row>
    <row r="24" spans="11:125" x14ac:dyDescent="0.35">
      <c r="K24" s="59">
        <v>22</v>
      </c>
      <c r="Q24" s="117">
        <v>0.22</v>
      </c>
      <c r="R24" s="130">
        <v>0</v>
      </c>
      <c r="T24" s="91">
        <v>0.51</v>
      </c>
      <c r="U24" s="91">
        <v>1.9</v>
      </c>
      <c r="V24" s="91">
        <v>0.2</v>
      </c>
      <c r="W24" s="104">
        <v>2.5</v>
      </c>
      <c r="X24" s="125"/>
      <c r="Y24" s="107">
        <v>100</v>
      </c>
      <c r="Z24" s="128">
        <v>5</v>
      </c>
      <c r="AA24" s="107">
        <v>21</v>
      </c>
      <c r="AB24" s="91">
        <v>1.05</v>
      </c>
      <c r="AC24" s="125"/>
      <c r="AD24" s="107">
        <v>30</v>
      </c>
      <c r="AE24" s="69">
        <f t="shared" si="3"/>
        <v>4.6000000000000085</v>
      </c>
      <c r="AF24" s="125"/>
      <c r="AJ24" s="116">
        <v>0.91</v>
      </c>
      <c r="AK24" s="91">
        <v>4.75</v>
      </c>
      <c r="AM24" s="177">
        <v>11</v>
      </c>
      <c r="AN24" s="91">
        <v>11</v>
      </c>
      <c r="AP24" s="69" t="s">
        <v>222</v>
      </c>
      <c r="AQ24" s="179">
        <v>0</v>
      </c>
      <c r="AS24" s="105">
        <v>90</v>
      </c>
      <c r="AT24" s="91">
        <v>6.67</v>
      </c>
      <c r="AU24" s="107">
        <v>21</v>
      </c>
      <c r="AV24" s="91">
        <v>1.05</v>
      </c>
      <c r="BA24" s="151">
        <v>1.5</v>
      </c>
      <c r="BB24" s="147">
        <v>12</v>
      </c>
      <c r="BC24" s="91">
        <v>3.4</v>
      </c>
      <c r="BD24" s="128">
        <f t="shared" si="24"/>
        <v>15.555599999999998</v>
      </c>
      <c r="BE24" s="150">
        <v>4.5</v>
      </c>
      <c r="BF24" s="128">
        <f t="shared" si="4"/>
        <v>16.666659999999993</v>
      </c>
      <c r="BG24" s="150">
        <v>2.2999999999999998</v>
      </c>
      <c r="BH24" s="91">
        <f t="shared" si="5"/>
        <v>17.14285713999999</v>
      </c>
      <c r="BK24" s="59"/>
      <c r="BL24" s="59"/>
      <c r="BM24" s="69">
        <v>74</v>
      </c>
      <c r="BN24" s="128">
        <f t="shared" si="6"/>
        <v>8.3333999999999975</v>
      </c>
      <c r="BO24" s="69">
        <v>250</v>
      </c>
      <c r="BP24" s="128">
        <f t="shared" si="7"/>
        <v>15</v>
      </c>
      <c r="BQ24" s="69">
        <v>310</v>
      </c>
      <c r="BR24" s="91">
        <f t="shared" si="8"/>
        <v>17.85714200000001</v>
      </c>
      <c r="BS24" s="69">
        <v>149</v>
      </c>
      <c r="BT24" s="91">
        <f t="shared" si="9"/>
        <v>17.063491999999982</v>
      </c>
      <c r="BV24" s="69">
        <v>30</v>
      </c>
      <c r="BW24" s="69">
        <f t="shared" si="10"/>
        <v>5</v>
      </c>
      <c r="BZ24" s="105">
        <v>190</v>
      </c>
      <c r="CA24" s="128">
        <f t="shared" si="12"/>
        <v>7.5</v>
      </c>
      <c r="CB24" s="105">
        <v>770</v>
      </c>
      <c r="CC24" s="91">
        <f t="shared" si="13"/>
        <v>9.6363600000000105</v>
      </c>
      <c r="CE24" s="69">
        <v>92</v>
      </c>
      <c r="CF24" s="69">
        <v>2</v>
      </c>
      <c r="CH24" s="91">
        <v>0.8</v>
      </c>
      <c r="CI24" s="91">
        <v>5</v>
      </c>
      <c r="CJ24" s="91">
        <v>0.21</v>
      </c>
      <c r="CK24" s="91">
        <v>4.5</v>
      </c>
      <c r="CL24" s="91">
        <v>0.8</v>
      </c>
      <c r="CM24" s="91">
        <v>0.21</v>
      </c>
      <c r="CO24" s="107">
        <v>771</v>
      </c>
      <c r="CP24" s="91">
        <f t="shared" si="14"/>
        <v>13.846160000000012</v>
      </c>
      <c r="CQ24" s="107">
        <v>795</v>
      </c>
      <c r="CR24" s="91">
        <f t="shared" si="15"/>
        <v>18.418980000000005</v>
      </c>
      <c r="CS24" s="69">
        <v>855</v>
      </c>
      <c r="CT24" s="91">
        <f t="shared" si="16"/>
        <v>18.245620000000002</v>
      </c>
      <c r="CU24" s="106">
        <v>546</v>
      </c>
      <c r="CV24" s="91">
        <f t="shared" si="17"/>
        <v>11.111119999999985</v>
      </c>
      <c r="CX24" s="173">
        <v>13.5</v>
      </c>
      <c r="CY24" s="116">
        <f t="shared" si="18"/>
        <v>4.5652199999999965</v>
      </c>
      <c r="CZ24" s="69">
        <v>940</v>
      </c>
      <c r="DA24" s="91">
        <f t="shared" si="19"/>
        <v>4.8188400000000087</v>
      </c>
      <c r="DB24" s="69">
        <v>135</v>
      </c>
      <c r="DC24" s="91">
        <f t="shared" si="20"/>
        <v>4.7101400000000027</v>
      </c>
      <c r="DE24" s="177">
        <v>10.5</v>
      </c>
      <c r="DF24" s="91">
        <f t="shared" si="0"/>
        <v>6.9999300000000018</v>
      </c>
      <c r="DG24" s="177">
        <v>10.5</v>
      </c>
      <c r="DH24" s="91">
        <f t="shared" si="1"/>
        <v>8.7500070000000036</v>
      </c>
      <c r="DI24" s="69">
        <v>21</v>
      </c>
      <c r="DJ24" s="91">
        <f t="shared" si="2"/>
        <v>1.0500000000000003</v>
      </c>
      <c r="DN24" s="69">
        <v>420</v>
      </c>
      <c r="DO24" s="91">
        <f t="shared" si="21"/>
        <v>0.12500000000000003</v>
      </c>
      <c r="DP24" s="69">
        <v>40</v>
      </c>
      <c r="DQ24" s="91">
        <f t="shared" si="22"/>
        <v>3.3333399999999989</v>
      </c>
      <c r="DR24" s="69">
        <v>0.35</v>
      </c>
      <c r="DS24" s="128">
        <v>5</v>
      </c>
      <c r="DT24" s="182">
        <v>7</v>
      </c>
      <c r="DU24" s="91">
        <f t="shared" si="23"/>
        <v>8.9999999999999858</v>
      </c>
    </row>
    <row r="25" spans="11:125" x14ac:dyDescent="0.35">
      <c r="K25" s="59">
        <v>23</v>
      </c>
      <c r="Q25" s="117">
        <v>0.23</v>
      </c>
      <c r="R25" s="130">
        <v>0</v>
      </c>
      <c r="T25" s="91">
        <v>0.5</v>
      </c>
      <c r="U25" s="91">
        <v>2</v>
      </c>
      <c r="V25" s="91">
        <v>0.21</v>
      </c>
      <c r="W25" s="104">
        <v>2.625</v>
      </c>
      <c r="X25" s="125"/>
      <c r="Y25" s="69" t="s">
        <v>203</v>
      </c>
      <c r="Z25" s="128">
        <v>5</v>
      </c>
      <c r="AA25" s="106">
        <v>22</v>
      </c>
      <c r="AB25" s="91">
        <v>1.1000000000000001</v>
      </c>
      <c r="AC25" s="125"/>
      <c r="AD25" s="107">
        <v>31</v>
      </c>
      <c r="AE25" s="69">
        <f t="shared" si="3"/>
        <v>4.580000000000009</v>
      </c>
      <c r="AF25" s="125"/>
      <c r="AJ25" s="116">
        <v>0.92</v>
      </c>
      <c r="AK25" s="91">
        <v>4.5</v>
      </c>
      <c r="AM25" s="177">
        <v>11.5</v>
      </c>
      <c r="AN25" s="91">
        <v>11.5</v>
      </c>
      <c r="AS25" s="105">
        <v>91</v>
      </c>
      <c r="AT25" s="91">
        <v>7</v>
      </c>
      <c r="AU25" s="106">
        <v>22</v>
      </c>
      <c r="AV25" s="91">
        <v>1.1000000000000001</v>
      </c>
      <c r="BA25" s="151">
        <v>1.51</v>
      </c>
      <c r="BB25" s="147">
        <v>11.6</v>
      </c>
      <c r="BC25" s="91">
        <v>3.41</v>
      </c>
      <c r="BD25" s="128">
        <f t="shared" si="24"/>
        <v>15.333379999999998</v>
      </c>
      <c r="BE25" s="150">
        <v>4.51</v>
      </c>
      <c r="BF25" s="128">
        <f t="shared" si="4"/>
        <v>16.499992999999993</v>
      </c>
      <c r="BG25" s="150">
        <v>2.31</v>
      </c>
      <c r="BH25" s="91">
        <f t="shared" si="5"/>
        <v>16.999999996999989</v>
      </c>
      <c r="BK25" s="59"/>
      <c r="BL25" s="59"/>
      <c r="BM25" s="69">
        <v>75</v>
      </c>
      <c r="BN25" s="128">
        <f t="shared" si="6"/>
        <v>7.5000699999999973</v>
      </c>
      <c r="BO25" s="69">
        <v>251</v>
      </c>
      <c r="BP25" s="128">
        <f t="shared" si="7"/>
        <v>14.5</v>
      </c>
      <c r="BQ25" s="69">
        <v>311</v>
      </c>
      <c r="BR25" s="91">
        <f t="shared" si="8"/>
        <v>17.499999100000011</v>
      </c>
      <c r="BS25" s="69">
        <v>150</v>
      </c>
      <c r="BT25" s="91">
        <f t="shared" si="9"/>
        <v>16.666666599999981</v>
      </c>
      <c r="BV25" s="69">
        <v>31</v>
      </c>
      <c r="BW25" s="69">
        <f t="shared" si="10"/>
        <v>4.75</v>
      </c>
      <c r="BZ25" s="69">
        <v>191</v>
      </c>
      <c r="CA25" s="128">
        <f t="shared" si="12"/>
        <v>7.375</v>
      </c>
      <c r="CB25" s="69">
        <v>771</v>
      </c>
      <c r="CC25" s="91">
        <f t="shared" si="13"/>
        <v>9.618178000000011</v>
      </c>
      <c r="CE25" s="69">
        <v>92.1</v>
      </c>
      <c r="CF25" s="69">
        <v>2.1</v>
      </c>
      <c r="CH25" s="91">
        <v>0.81</v>
      </c>
      <c r="CI25" s="91">
        <v>4.5</v>
      </c>
      <c r="CJ25" s="91">
        <v>0.22</v>
      </c>
      <c r="CK25" s="91">
        <v>4</v>
      </c>
      <c r="CL25" s="91">
        <v>0.81</v>
      </c>
      <c r="CM25" s="91">
        <v>0.22</v>
      </c>
      <c r="CO25" s="107">
        <v>772</v>
      </c>
      <c r="CP25" s="91">
        <f t="shared" si="14"/>
        <v>13.538468000000012</v>
      </c>
      <c r="CQ25" s="107">
        <v>796</v>
      </c>
      <c r="CR25" s="91">
        <f t="shared" si="15"/>
        <v>18.339929000000005</v>
      </c>
      <c r="CS25" s="69">
        <v>856</v>
      </c>
      <c r="CT25" s="91">
        <f t="shared" si="16"/>
        <v>18.157901000000003</v>
      </c>
      <c r="CU25" s="107">
        <v>547</v>
      </c>
      <c r="CV25" s="91">
        <f t="shared" si="17"/>
        <v>10.666675999999985</v>
      </c>
      <c r="CX25" s="173">
        <v>13.6</v>
      </c>
      <c r="CY25" s="116">
        <f t="shared" si="18"/>
        <v>4.5434809999999963</v>
      </c>
      <c r="CZ25" s="69">
        <v>941</v>
      </c>
      <c r="DA25" s="91">
        <f t="shared" si="19"/>
        <v>4.8097820000000091</v>
      </c>
      <c r="DB25" s="69">
        <v>136</v>
      </c>
      <c r="DC25" s="91">
        <f t="shared" si="20"/>
        <v>4.6956470000000028</v>
      </c>
      <c r="DE25" s="177">
        <v>11</v>
      </c>
      <c r="DF25" s="91">
        <f t="shared" si="0"/>
        <v>7.3332600000000019</v>
      </c>
      <c r="DG25" s="177">
        <v>11</v>
      </c>
      <c r="DH25" s="91">
        <f t="shared" si="1"/>
        <v>9.166674000000004</v>
      </c>
      <c r="DI25" s="69">
        <v>22</v>
      </c>
      <c r="DJ25" s="91">
        <f t="shared" si="2"/>
        <v>1.1000000000000003</v>
      </c>
      <c r="DN25" s="69">
        <v>421</v>
      </c>
      <c r="DO25" s="91">
        <f t="shared" si="21"/>
        <v>0.13125000000000003</v>
      </c>
      <c r="DP25" s="69">
        <v>41</v>
      </c>
      <c r="DQ25" s="91">
        <f t="shared" si="22"/>
        <v>3.5000069999999988</v>
      </c>
      <c r="DR25" s="69">
        <v>0.36</v>
      </c>
      <c r="DS25" s="128">
        <v>4.5</v>
      </c>
      <c r="DT25" s="182">
        <v>7.1</v>
      </c>
      <c r="DU25" s="91">
        <f t="shared" si="23"/>
        <v>8.6999999999999851</v>
      </c>
    </row>
    <row r="26" spans="11:125" x14ac:dyDescent="0.35">
      <c r="K26" s="59">
        <v>24</v>
      </c>
      <c r="Q26" s="117">
        <v>0.24</v>
      </c>
      <c r="R26" s="130">
        <v>0</v>
      </c>
      <c r="T26" s="91">
        <v>0.49</v>
      </c>
      <c r="U26" s="91">
        <v>2.1</v>
      </c>
      <c r="V26" s="91">
        <v>0.22</v>
      </c>
      <c r="W26" s="104">
        <v>2.75</v>
      </c>
      <c r="X26" s="125"/>
      <c r="Y26" s="107"/>
      <c r="Z26" s="127"/>
      <c r="AA26" s="106">
        <v>23</v>
      </c>
      <c r="AB26" s="91">
        <v>1.1499999999999999</v>
      </c>
      <c r="AC26" s="125"/>
      <c r="AD26" s="107">
        <v>32</v>
      </c>
      <c r="AE26" s="69">
        <f t="shared" si="3"/>
        <v>4.5600000000000094</v>
      </c>
      <c r="AF26" s="125"/>
      <c r="AJ26" s="91">
        <v>0.93</v>
      </c>
      <c r="AK26" s="91">
        <v>4.25</v>
      </c>
      <c r="AM26" s="177">
        <v>12</v>
      </c>
      <c r="AN26" s="91">
        <v>12</v>
      </c>
      <c r="AS26" s="105">
        <v>92</v>
      </c>
      <c r="AT26" s="91">
        <v>7.33</v>
      </c>
      <c r="AU26" s="106">
        <v>23</v>
      </c>
      <c r="AV26" s="91">
        <v>1.1499999999999999</v>
      </c>
      <c r="BA26" s="152">
        <v>1.52</v>
      </c>
      <c r="BB26" s="148">
        <v>11.2</v>
      </c>
      <c r="BC26" s="91">
        <v>3.42</v>
      </c>
      <c r="BD26" s="128">
        <f t="shared" si="24"/>
        <v>15.111159999999998</v>
      </c>
      <c r="BE26" s="150">
        <v>4.5199999999999996</v>
      </c>
      <c r="BF26" s="128">
        <f t="shared" si="4"/>
        <v>16.333325999999992</v>
      </c>
      <c r="BG26" s="150">
        <v>2.3199999999999998</v>
      </c>
      <c r="BH26" s="91">
        <f t="shared" si="5"/>
        <v>16.857142853999989</v>
      </c>
      <c r="BK26" s="59"/>
      <c r="BL26" s="59"/>
      <c r="BM26" s="69">
        <v>76</v>
      </c>
      <c r="BN26" s="128">
        <f t="shared" si="6"/>
        <v>6.6667399999999972</v>
      </c>
      <c r="BO26" s="69">
        <v>252</v>
      </c>
      <c r="BP26" s="128">
        <f t="shared" si="7"/>
        <v>14</v>
      </c>
      <c r="BQ26" s="69">
        <v>312</v>
      </c>
      <c r="BR26" s="91">
        <f t="shared" si="8"/>
        <v>17.142856200000011</v>
      </c>
      <c r="BS26" s="69">
        <v>151</v>
      </c>
      <c r="BT26" s="91">
        <f t="shared" si="9"/>
        <v>16.269841199999981</v>
      </c>
      <c r="BV26" s="69">
        <v>32</v>
      </c>
      <c r="BW26" s="69">
        <f t="shared" si="10"/>
        <v>4.5</v>
      </c>
      <c r="BZ26" s="69">
        <v>192</v>
      </c>
      <c r="CA26" s="128">
        <f t="shared" si="12"/>
        <v>7.25</v>
      </c>
      <c r="CB26" s="105">
        <v>772</v>
      </c>
      <c r="CC26" s="91">
        <f t="shared" si="13"/>
        <v>9.5999960000000115</v>
      </c>
      <c r="CE26" s="69">
        <v>92.2</v>
      </c>
      <c r="CF26" s="69">
        <v>2.2000000000000002</v>
      </c>
      <c r="CH26" s="91">
        <v>0.82</v>
      </c>
      <c r="CI26" s="91">
        <v>4</v>
      </c>
      <c r="CJ26" s="91">
        <v>0.23</v>
      </c>
      <c r="CK26" s="91">
        <v>3.5</v>
      </c>
      <c r="CL26" s="91">
        <v>0.82</v>
      </c>
      <c r="CM26" s="91">
        <v>0.23</v>
      </c>
      <c r="CO26" s="107">
        <v>773</v>
      </c>
      <c r="CP26" s="91">
        <f t="shared" si="14"/>
        <v>13.230776000000013</v>
      </c>
      <c r="CQ26" s="107">
        <v>797</v>
      </c>
      <c r="CR26" s="91">
        <f t="shared" si="15"/>
        <v>18.260878000000005</v>
      </c>
      <c r="CS26" s="69">
        <v>857</v>
      </c>
      <c r="CT26" s="91">
        <f t="shared" si="16"/>
        <v>18.070182000000003</v>
      </c>
      <c r="CU26" s="106">
        <v>548</v>
      </c>
      <c r="CV26" s="91">
        <f t="shared" si="17"/>
        <v>10.222231999999984</v>
      </c>
      <c r="CX26" s="173">
        <v>13.7</v>
      </c>
      <c r="CY26" s="116">
        <f t="shared" si="18"/>
        <v>4.5217419999999962</v>
      </c>
      <c r="CZ26" s="69">
        <v>942</v>
      </c>
      <c r="DA26" s="91">
        <f t="shared" si="19"/>
        <v>4.8007240000000095</v>
      </c>
      <c r="DB26" s="69">
        <v>137</v>
      </c>
      <c r="DC26" s="91">
        <f t="shared" si="20"/>
        <v>4.6811540000000029</v>
      </c>
      <c r="DE26" s="177">
        <v>11.5</v>
      </c>
      <c r="DF26" s="91">
        <f t="shared" si="0"/>
        <v>7.666590000000002</v>
      </c>
      <c r="DG26" s="177">
        <v>11.5</v>
      </c>
      <c r="DH26" s="91">
        <f t="shared" si="1"/>
        <v>9.5833410000000043</v>
      </c>
      <c r="DI26" s="69">
        <v>23</v>
      </c>
      <c r="DJ26" s="91">
        <f t="shared" si="2"/>
        <v>1.1500000000000004</v>
      </c>
      <c r="DN26" s="69">
        <v>422</v>
      </c>
      <c r="DO26" s="91">
        <f t="shared" si="21"/>
        <v>0.13750000000000004</v>
      </c>
      <c r="DP26" s="69">
        <v>42</v>
      </c>
      <c r="DQ26" s="91">
        <f t="shared" si="22"/>
        <v>3.6666739999999987</v>
      </c>
      <c r="DR26" s="69">
        <v>0.37</v>
      </c>
      <c r="DS26" s="128">
        <v>4</v>
      </c>
      <c r="DT26" s="182">
        <v>7.2</v>
      </c>
      <c r="DU26" s="91">
        <f t="shared" si="23"/>
        <v>8.3999999999999844</v>
      </c>
    </row>
    <row r="27" spans="11:125" x14ac:dyDescent="0.35">
      <c r="K27" s="59">
        <v>25</v>
      </c>
      <c r="Q27" s="117">
        <v>0.25</v>
      </c>
      <c r="R27" s="130">
        <v>0</v>
      </c>
      <c r="T27" s="91">
        <v>0.48</v>
      </c>
      <c r="U27" s="91">
        <v>2.2000000000000002</v>
      </c>
      <c r="V27" s="91">
        <v>0.23</v>
      </c>
      <c r="W27" s="104">
        <v>2.875</v>
      </c>
      <c r="X27" s="125"/>
      <c r="Y27" s="106"/>
      <c r="Z27" s="127"/>
      <c r="AA27" s="107">
        <v>24</v>
      </c>
      <c r="AB27" s="93">
        <v>1.2</v>
      </c>
      <c r="AC27" s="125"/>
      <c r="AD27" s="107">
        <v>33</v>
      </c>
      <c r="AE27" s="69">
        <f t="shared" si="3"/>
        <v>4.5400000000000098</v>
      </c>
      <c r="AF27" s="125"/>
      <c r="AJ27" s="91">
        <v>0.94</v>
      </c>
      <c r="AK27" s="93">
        <v>4</v>
      </c>
      <c r="AM27" s="177">
        <v>12.5</v>
      </c>
      <c r="AN27" s="91">
        <v>12.5</v>
      </c>
      <c r="AS27" s="105">
        <v>93</v>
      </c>
      <c r="AT27" s="91">
        <v>7.67</v>
      </c>
      <c r="AU27" s="107">
        <v>24</v>
      </c>
      <c r="AV27" s="93">
        <v>1.2</v>
      </c>
      <c r="BA27" s="152">
        <v>1.53</v>
      </c>
      <c r="BB27" s="148">
        <v>10.8</v>
      </c>
      <c r="BC27" s="91">
        <v>3.43</v>
      </c>
      <c r="BD27" s="128">
        <f t="shared" si="24"/>
        <v>14.888939999999998</v>
      </c>
      <c r="BE27" s="150">
        <v>4.53</v>
      </c>
      <c r="BF27" s="128">
        <f t="shared" si="4"/>
        <v>16.166658999999992</v>
      </c>
      <c r="BG27" s="150">
        <v>2.33</v>
      </c>
      <c r="BH27" s="91">
        <f t="shared" si="5"/>
        <v>16.714285710999988</v>
      </c>
      <c r="BK27" s="59"/>
      <c r="BL27" s="59"/>
      <c r="BM27" s="69">
        <v>77</v>
      </c>
      <c r="BN27" s="128">
        <f t="shared" si="6"/>
        <v>5.8334099999999971</v>
      </c>
      <c r="BO27" s="69">
        <v>253</v>
      </c>
      <c r="BP27" s="128">
        <f t="shared" si="7"/>
        <v>13.5</v>
      </c>
      <c r="BQ27" s="69">
        <v>313</v>
      </c>
      <c r="BR27" s="91">
        <f t="shared" si="8"/>
        <v>16.785713300000012</v>
      </c>
      <c r="BS27" s="69">
        <v>152</v>
      </c>
      <c r="BT27" s="91">
        <f t="shared" si="9"/>
        <v>15.87301579999998</v>
      </c>
      <c r="BV27" s="69">
        <v>33</v>
      </c>
      <c r="BW27" s="69">
        <f t="shared" si="10"/>
        <v>4.25</v>
      </c>
      <c r="BZ27" s="69">
        <v>193</v>
      </c>
      <c r="CA27" s="128">
        <f t="shared" si="12"/>
        <v>7.125</v>
      </c>
      <c r="CB27" s="69">
        <v>773</v>
      </c>
      <c r="CC27" s="91">
        <f t="shared" si="13"/>
        <v>9.581814000000012</v>
      </c>
      <c r="CE27" s="69">
        <v>92.3</v>
      </c>
      <c r="CF27" s="69">
        <v>2.2999999999999998</v>
      </c>
      <c r="CH27" s="91">
        <v>0.83</v>
      </c>
      <c r="CI27" s="91">
        <v>3.5</v>
      </c>
      <c r="CJ27" s="91">
        <v>0.24</v>
      </c>
      <c r="CK27" s="91">
        <v>3</v>
      </c>
      <c r="CL27" s="91">
        <v>0.83</v>
      </c>
      <c r="CM27" s="91">
        <v>0.24</v>
      </c>
      <c r="CO27" s="107">
        <v>774</v>
      </c>
      <c r="CP27" s="91">
        <f t="shared" si="14"/>
        <v>12.923084000000014</v>
      </c>
      <c r="CQ27" s="107">
        <v>798</v>
      </c>
      <c r="CR27" s="91">
        <f t="shared" si="15"/>
        <v>18.181827000000006</v>
      </c>
      <c r="CS27" s="69">
        <v>858</v>
      </c>
      <c r="CT27" s="91">
        <f t="shared" si="16"/>
        <v>17.982463000000003</v>
      </c>
      <c r="CU27" s="106">
        <v>549</v>
      </c>
      <c r="CV27" s="91">
        <f t="shared" si="17"/>
        <v>9.7777879999999833</v>
      </c>
      <c r="CX27" s="173">
        <v>13.8</v>
      </c>
      <c r="CY27" s="116">
        <f t="shared" si="18"/>
        <v>4.500002999999996</v>
      </c>
      <c r="CZ27" s="69">
        <v>943</v>
      </c>
      <c r="DA27" s="91">
        <f t="shared" si="19"/>
        <v>4.79166600000001</v>
      </c>
      <c r="DB27" s="69">
        <v>138</v>
      </c>
      <c r="DC27" s="91">
        <f t="shared" si="20"/>
        <v>4.6666610000000031</v>
      </c>
      <c r="DE27" s="177">
        <v>12</v>
      </c>
      <c r="DF27" s="91">
        <f t="shared" si="0"/>
        <v>7.9999200000000021</v>
      </c>
      <c r="DG27" s="177">
        <v>12</v>
      </c>
      <c r="DH27" s="91">
        <f t="shared" si="1"/>
        <v>10.000008000000005</v>
      </c>
      <c r="DI27" s="69">
        <v>24</v>
      </c>
      <c r="DJ27" s="91">
        <f t="shared" si="2"/>
        <v>1.2000000000000004</v>
      </c>
      <c r="DN27" s="69">
        <v>423</v>
      </c>
      <c r="DO27" s="91">
        <f t="shared" si="21"/>
        <v>0.14375000000000004</v>
      </c>
      <c r="DP27" s="69">
        <v>43</v>
      </c>
      <c r="DQ27" s="91">
        <f t="shared" si="22"/>
        <v>3.8333409999999986</v>
      </c>
      <c r="DR27" s="69">
        <v>0.38</v>
      </c>
      <c r="DS27" s="128">
        <v>3.5</v>
      </c>
      <c r="DT27" s="182">
        <v>7.3</v>
      </c>
      <c r="DU27" s="91">
        <f t="shared" si="23"/>
        <v>8.0999999999999837</v>
      </c>
    </row>
    <row r="28" spans="11:125" x14ac:dyDescent="0.35">
      <c r="K28" s="59">
        <v>26</v>
      </c>
      <c r="Q28" s="117">
        <v>0.26</v>
      </c>
      <c r="R28" s="130">
        <v>0</v>
      </c>
      <c r="T28" s="91">
        <v>0.47</v>
      </c>
      <c r="U28" s="91">
        <v>2.2999999999999998</v>
      </c>
      <c r="V28" s="91">
        <v>0.24</v>
      </c>
      <c r="W28" s="104">
        <v>3</v>
      </c>
      <c r="X28" s="125"/>
      <c r="Y28" s="107"/>
      <c r="Z28" s="127"/>
      <c r="AA28" s="106">
        <v>25</v>
      </c>
      <c r="AB28" s="91">
        <v>1.25</v>
      </c>
      <c r="AC28" s="125"/>
      <c r="AD28" s="107">
        <v>34</v>
      </c>
      <c r="AE28" s="69">
        <f t="shared" si="3"/>
        <v>4.5200000000000102</v>
      </c>
      <c r="AF28" s="125"/>
      <c r="AJ28" s="116">
        <v>0.95</v>
      </c>
      <c r="AK28" s="91">
        <v>3.75</v>
      </c>
      <c r="AM28" s="177">
        <v>13</v>
      </c>
      <c r="AN28" s="91">
        <v>13</v>
      </c>
      <c r="AS28" s="105">
        <v>94</v>
      </c>
      <c r="AT28" s="91">
        <v>8</v>
      </c>
      <c r="AU28" s="106">
        <v>25</v>
      </c>
      <c r="AV28" s="91">
        <v>1.25</v>
      </c>
      <c r="BA28" s="150">
        <v>1.54</v>
      </c>
      <c r="BB28" s="147">
        <v>10.4</v>
      </c>
      <c r="BC28" s="91">
        <v>3.44</v>
      </c>
      <c r="BD28" s="128">
        <f t="shared" si="24"/>
        <v>14.666719999999998</v>
      </c>
      <c r="BE28" s="150">
        <v>4.54</v>
      </c>
      <c r="BF28" s="128">
        <f t="shared" si="4"/>
        <v>15.999991999999992</v>
      </c>
      <c r="BG28" s="150">
        <v>2.34</v>
      </c>
      <c r="BH28" s="91">
        <f t="shared" si="5"/>
        <v>16.571428567999988</v>
      </c>
      <c r="BK28" s="59"/>
      <c r="BL28" s="59"/>
      <c r="BM28" s="69">
        <v>78</v>
      </c>
      <c r="BN28" s="128">
        <f t="shared" si="6"/>
        <v>5.000079999999997</v>
      </c>
      <c r="BO28" s="69">
        <v>254</v>
      </c>
      <c r="BP28" s="128">
        <f t="shared" si="7"/>
        <v>13</v>
      </c>
      <c r="BQ28" s="69">
        <v>314</v>
      </c>
      <c r="BR28" s="91">
        <f t="shared" si="8"/>
        <v>16.428570400000012</v>
      </c>
      <c r="BS28" s="69">
        <v>153</v>
      </c>
      <c r="BT28" s="91">
        <f t="shared" si="9"/>
        <v>15.476190399999979</v>
      </c>
      <c r="BV28" s="69">
        <v>34</v>
      </c>
      <c r="BW28" s="69">
        <f t="shared" si="10"/>
        <v>4</v>
      </c>
      <c r="BZ28" s="105">
        <v>194</v>
      </c>
      <c r="CA28" s="128">
        <f t="shared" si="12"/>
        <v>7</v>
      </c>
      <c r="CB28" s="105">
        <v>774</v>
      </c>
      <c r="CC28" s="91">
        <f t="shared" si="13"/>
        <v>9.5636320000000126</v>
      </c>
      <c r="CE28" s="69">
        <v>92.4</v>
      </c>
      <c r="CF28" s="69">
        <v>2.4</v>
      </c>
      <c r="CH28" s="91">
        <v>0.84</v>
      </c>
      <c r="CI28" s="91">
        <v>3</v>
      </c>
      <c r="CJ28" s="91">
        <v>0.25</v>
      </c>
      <c r="CK28" s="91">
        <v>2.5</v>
      </c>
      <c r="CL28" s="91">
        <v>0.84</v>
      </c>
      <c r="CM28" s="91">
        <v>0.25</v>
      </c>
      <c r="CO28" s="107">
        <v>775</v>
      </c>
      <c r="CP28" s="91">
        <f t="shared" si="14"/>
        <v>12.615392000000014</v>
      </c>
      <c r="CQ28" s="107">
        <v>799</v>
      </c>
      <c r="CR28" s="91">
        <f t="shared" si="15"/>
        <v>18.102776000000006</v>
      </c>
      <c r="CS28" s="69">
        <v>859</v>
      </c>
      <c r="CT28" s="91">
        <f t="shared" si="16"/>
        <v>17.894744000000003</v>
      </c>
      <c r="CU28" s="107">
        <v>550</v>
      </c>
      <c r="CV28" s="91">
        <f t="shared" si="17"/>
        <v>9.3333439999999825</v>
      </c>
      <c r="CX28" s="173">
        <v>13.9</v>
      </c>
      <c r="CY28" s="116">
        <f t="shared" si="18"/>
        <v>4.4782639999999958</v>
      </c>
      <c r="CZ28" s="69">
        <v>944</v>
      </c>
      <c r="DA28" s="91">
        <f t="shared" si="19"/>
        <v>4.7826080000000104</v>
      </c>
      <c r="DB28" s="69">
        <v>139</v>
      </c>
      <c r="DC28" s="91">
        <f t="shared" si="20"/>
        <v>4.6521680000000032</v>
      </c>
      <c r="DE28" s="177">
        <v>12.5</v>
      </c>
      <c r="DF28" s="91">
        <f t="shared" si="0"/>
        <v>8.3332500000000014</v>
      </c>
      <c r="DG28" s="177">
        <v>12.5</v>
      </c>
      <c r="DH28" s="91">
        <f t="shared" si="1"/>
        <v>10.416675000000005</v>
      </c>
      <c r="DI28" s="69">
        <v>25</v>
      </c>
      <c r="DJ28" s="91">
        <f t="shared" si="2"/>
        <v>1.2500000000000004</v>
      </c>
      <c r="DN28" s="69">
        <v>424</v>
      </c>
      <c r="DO28" s="91">
        <f t="shared" si="21"/>
        <v>0.15000000000000005</v>
      </c>
      <c r="DP28" s="69">
        <v>44</v>
      </c>
      <c r="DQ28" s="91">
        <f t="shared" si="22"/>
        <v>4.0000079999999985</v>
      </c>
      <c r="DR28" s="69">
        <v>0.39</v>
      </c>
      <c r="DS28" s="128">
        <v>3</v>
      </c>
      <c r="DT28" s="182">
        <v>7.4</v>
      </c>
      <c r="DU28" s="91">
        <f t="shared" si="23"/>
        <v>7.7999999999999838</v>
      </c>
    </row>
    <row r="29" spans="11:125" x14ac:dyDescent="0.35">
      <c r="K29" s="59">
        <v>27</v>
      </c>
      <c r="Q29" s="117">
        <v>0.27</v>
      </c>
      <c r="R29" s="130">
        <v>0</v>
      </c>
      <c r="T29" s="91">
        <v>0.46</v>
      </c>
      <c r="U29" s="91">
        <v>2.4</v>
      </c>
      <c r="V29" s="91">
        <v>0.25</v>
      </c>
      <c r="W29" s="104">
        <v>3.125</v>
      </c>
      <c r="X29" s="125"/>
      <c r="Y29" s="107"/>
      <c r="Z29" s="127"/>
      <c r="AA29" s="106">
        <v>26</v>
      </c>
      <c r="AB29" s="91">
        <v>1.3</v>
      </c>
      <c r="AC29" s="125"/>
      <c r="AD29" s="107">
        <v>35</v>
      </c>
      <c r="AE29" s="69">
        <f t="shared" si="3"/>
        <v>4.5000000000000107</v>
      </c>
      <c r="AF29" s="125"/>
      <c r="AJ29" s="116">
        <v>0.96</v>
      </c>
      <c r="AK29" s="91">
        <v>3.5</v>
      </c>
      <c r="AM29" s="177">
        <v>13.5</v>
      </c>
      <c r="AN29" s="91">
        <v>13.5</v>
      </c>
      <c r="AP29" s="59"/>
      <c r="AQ29" s="119"/>
      <c r="AS29" s="105">
        <v>95</v>
      </c>
      <c r="AT29" s="91">
        <v>8.33</v>
      </c>
      <c r="AU29" s="106">
        <v>26</v>
      </c>
      <c r="AV29" s="91">
        <v>1.3</v>
      </c>
      <c r="BA29" s="151">
        <v>1.55</v>
      </c>
      <c r="BB29" s="147">
        <v>10</v>
      </c>
      <c r="BC29" s="91">
        <v>3.45</v>
      </c>
      <c r="BD29" s="128">
        <f t="shared" si="24"/>
        <v>14.444499999999998</v>
      </c>
      <c r="BE29" s="150">
        <v>4.55</v>
      </c>
      <c r="BF29" s="128">
        <f t="shared" si="4"/>
        <v>15.833324999999991</v>
      </c>
      <c r="BG29" s="150">
        <v>2.35</v>
      </c>
      <c r="BH29" s="91">
        <f t="shared" si="5"/>
        <v>16.428571424999987</v>
      </c>
      <c r="BK29" s="59"/>
      <c r="BL29" s="59"/>
      <c r="BM29" s="69">
        <v>79</v>
      </c>
      <c r="BN29" s="128">
        <f t="shared" si="6"/>
        <v>4.1667499999999968</v>
      </c>
      <c r="BO29" s="69">
        <v>255</v>
      </c>
      <c r="BP29" s="128">
        <f t="shared" si="7"/>
        <v>12.5</v>
      </c>
      <c r="BQ29" s="69">
        <v>315</v>
      </c>
      <c r="BR29" s="91">
        <f t="shared" si="8"/>
        <v>16.071427500000013</v>
      </c>
      <c r="BS29" s="69">
        <v>154</v>
      </c>
      <c r="BT29" s="91">
        <f t="shared" si="9"/>
        <v>15.079364999999978</v>
      </c>
      <c r="BV29" s="69">
        <v>35</v>
      </c>
      <c r="BW29" s="69">
        <f t="shared" si="10"/>
        <v>3.75</v>
      </c>
      <c r="BZ29" s="69">
        <v>195</v>
      </c>
      <c r="CA29" s="128">
        <f t="shared" si="12"/>
        <v>6.875</v>
      </c>
      <c r="CB29" s="69">
        <v>775</v>
      </c>
      <c r="CC29" s="91">
        <f t="shared" si="13"/>
        <v>9.5454500000000131</v>
      </c>
      <c r="CE29" s="69">
        <v>92.5</v>
      </c>
      <c r="CF29" s="69">
        <v>2.5</v>
      </c>
      <c r="CH29" s="91">
        <v>0.85</v>
      </c>
      <c r="CI29" s="91">
        <v>2.5</v>
      </c>
      <c r="CJ29" s="91">
        <v>0.26</v>
      </c>
      <c r="CK29" s="91">
        <v>2</v>
      </c>
      <c r="CL29" s="91">
        <v>0.85</v>
      </c>
      <c r="CM29" s="91">
        <v>0.26</v>
      </c>
      <c r="CO29" s="107">
        <v>776</v>
      </c>
      <c r="CP29" s="91">
        <f t="shared" si="14"/>
        <v>12.307700000000015</v>
      </c>
      <c r="CQ29" s="107">
        <v>800</v>
      </c>
      <c r="CR29" s="91">
        <f t="shared" si="15"/>
        <v>18.023725000000006</v>
      </c>
      <c r="CS29" s="69">
        <v>860</v>
      </c>
      <c r="CT29" s="91">
        <f t="shared" si="16"/>
        <v>17.807025000000003</v>
      </c>
      <c r="CU29" s="106">
        <v>551</v>
      </c>
      <c r="CV29" s="91">
        <f t="shared" si="17"/>
        <v>8.8888999999999818</v>
      </c>
      <c r="CX29" s="173">
        <v>14</v>
      </c>
      <c r="CY29" s="116">
        <f t="shared" si="18"/>
        <v>4.4565249999999956</v>
      </c>
      <c r="CZ29" s="69">
        <v>945</v>
      </c>
      <c r="DA29" s="91">
        <f t="shared" si="19"/>
        <v>4.7735500000000108</v>
      </c>
      <c r="DB29" s="69">
        <v>140</v>
      </c>
      <c r="DC29" s="91">
        <f t="shared" si="20"/>
        <v>4.6376750000000033</v>
      </c>
      <c r="DE29" s="177">
        <v>13</v>
      </c>
      <c r="DF29" s="91">
        <f t="shared" si="0"/>
        <v>8.6665800000000015</v>
      </c>
      <c r="DG29" s="177">
        <v>13</v>
      </c>
      <c r="DH29" s="91">
        <f t="shared" si="1"/>
        <v>10.833342000000005</v>
      </c>
      <c r="DI29" s="69">
        <v>26</v>
      </c>
      <c r="DJ29" s="91">
        <f t="shared" si="2"/>
        <v>1.3000000000000005</v>
      </c>
      <c r="DN29" s="69">
        <v>425</v>
      </c>
      <c r="DO29" s="91">
        <f t="shared" si="21"/>
        <v>0.15625000000000006</v>
      </c>
      <c r="DP29" s="69">
        <v>45</v>
      </c>
      <c r="DQ29" s="91">
        <f t="shared" si="22"/>
        <v>4.1666749999999988</v>
      </c>
      <c r="DR29" s="69">
        <v>0.4</v>
      </c>
      <c r="DS29" s="128">
        <v>2.5</v>
      </c>
      <c r="DT29" s="182">
        <v>7.5</v>
      </c>
      <c r="DU29" s="91">
        <f t="shared" si="23"/>
        <v>7.499999999999984</v>
      </c>
    </row>
    <row r="30" spans="11:125" x14ac:dyDescent="0.35">
      <c r="K30" s="59">
        <v>28</v>
      </c>
      <c r="Q30" s="117">
        <v>0.28000000000000003</v>
      </c>
      <c r="R30" s="130">
        <v>0</v>
      </c>
      <c r="T30" s="91">
        <v>0.45</v>
      </c>
      <c r="U30" s="91">
        <v>2.5</v>
      </c>
      <c r="V30" s="91">
        <v>0.26</v>
      </c>
      <c r="W30" s="104">
        <v>3.25</v>
      </c>
      <c r="X30" s="125"/>
      <c r="Y30" s="107"/>
      <c r="Z30" s="127"/>
      <c r="AA30" s="107">
        <v>27</v>
      </c>
      <c r="AB30" s="91">
        <v>1.35</v>
      </c>
      <c r="AC30" s="125"/>
      <c r="AD30" s="107">
        <v>36</v>
      </c>
      <c r="AE30" s="69">
        <f t="shared" si="3"/>
        <v>4.4800000000000111</v>
      </c>
      <c r="AF30" s="125"/>
      <c r="AJ30" s="116">
        <v>0.97</v>
      </c>
      <c r="AK30" s="91">
        <v>3.25</v>
      </c>
      <c r="AM30" s="177">
        <v>14</v>
      </c>
      <c r="AN30" s="91">
        <v>14</v>
      </c>
      <c r="AP30" s="59"/>
      <c r="AQ30" s="119"/>
      <c r="AS30" s="105">
        <v>96</v>
      </c>
      <c r="AT30" s="91">
        <v>8.67</v>
      </c>
      <c r="AU30" s="107">
        <v>27</v>
      </c>
      <c r="AV30" s="91">
        <v>1.35</v>
      </c>
      <c r="BA30" s="151">
        <v>1.56</v>
      </c>
      <c r="BB30" s="148">
        <v>9.6</v>
      </c>
      <c r="BC30" s="91">
        <v>3.46</v>
      </c>
      <c r="BD30" s="128">
        <f t="shared" si="24"/>
        <v>14.222279999999998</v>
      </c>
      <c r="BE30" s="150">
        <v>4.5599999999999996</v>
      </c>
      <c r="BF30" s="128">
        <f t="shared" si="4"/>
        <v>15.666657999999991</v>
      </c>
      <c r="BG30" s="150">
        <v>2.36</v>
      </c>
      <c r="BH30" s="91">
        <f t="shared" si="5"/>
        <v>16.285714281999986</v>
      </c>
      <c r="BK30" s="59"/>
      <c r="BL30" s="59"/>
      <c r="BM30" s="69">
        <v>80</v>
      </c>
      <c r="BN30" s="128">
        <f t="shared" si="6"/>
        <v>3.3334199999999967</v>
      </c>
      <c r="BO30" s="69">
        <v>256</v>
      </c>
      <c r="BP30" s="128">
        <f t="shared" si="7"/>
        <v>12</v>
      </c>
      <c r="BQ30" s="69">
        <v>316</v>
      </c>
      <c r="BR30" s="91">
        <f t="shared" si="8"/>
        <v>15.714284600000013</v>
      </c>
      <c r="BS30" s="69">
        <v>155</v>
      </c>
      <c r="BT30" s="91">
        <f t="shared" si="9"/>
        <v>14.682539599999977</v>
      </c>
      <c r="BV30" s="69">
        <v>36</v>
      </c>
      <c r="BW30" s="69">
        <f t="shared" si="10"/>
        <v>3.5</v>
      </c>
      <c r="BZ30" s="69">
        <v>196</v>
      </c>
      <c r="CA30" s="128">
        <f t="shared" si="12"/>
        <v>6.75</v>
      </c>
      <c r="CB30" s="105">
        <v>776</v>
      </c>
      <c r="CC30" s="91">
        <f t="shared" si="13"/>
        <v>9.5272680000000136</v>
      </c>
      <c r="CE30" s="69">
        <v>92.6</v>
      </c>
      <c r="CF30" s="69">
        <v>2.6</v>
      </c>
      <c r="CH30" s="91">
        <v>0.86</v>
      </c>
      <c r="CI30" s="91">
        <v>2</v>
      </c>
      <c r="CJ30" s="91">
        <v>0.27</v>
      </c>
      <c r="CK30" s="91">
        <v>1.5</v>
      </c>
      <c r="CL30" s="91">
        <v>0.86</v>
      </c>
      <c r="CM30" s="91">
        <v>0.27</v>
      </c>
      <c r="CO30" s="107">
        <v>777</v>
      </c>
      <c r="CP30" s="91">
        <f t="shared" si="14"/>
        <v>12.000008000000015</v>
      </c>
      <c r="CQ30" s="107">
        <v>801</v>
      </c>
      <c r="CR30" s="91">
        <f t="shared" si="15"/>
        <v>17.944674000000006</v>
      </c>
      <c r="CS30" s="69">
        <v>861</v>
      </c>
      <c r="CT30" s="91">
        <f t="shared" si="16"/>
        <v>17.719306000000003</v>
      </c>
      <c r="CU30" s="106">
        <v>552</v>
      </c>
      <c r="CV30" s="91">
        <f t="shared" si="17"/>
        <v>8.4444559999999811</v>
      </c>
      <c r="CX30" s="173">
        <v>14.1</v>
      </c>
      <c r="CY30" s="116">
        <f t="shared" si="18"/>
        <v>4.4347859999999955</v>
      </c>
      <c r="CZ30" s="69">
        <v>946</v>
      </c>
      <c r="DA30" s="91">
        <f t="shared" si="19"/>
        <v>4.7644920000000113</v>
      </c>
      <c r="DB30" s="69">
        <v>141</v>
      </c>
      <c r="DC30" s="91">
        <f t="shared" si="20"/>
        <v>4.6231820000000035</v>
      </c>
      <c r="DE30" s="177">
        <v>13.5</v>
      </c>
      <c r="DF30" s="91">
        <f t="shared" si="0"/>
        <v>8.9999100000000016</v>
      </c>
      <c r="DG30" s="177">
        <v>13.5</v>
      </c>
      <c r="DH30" s="91">
        <f t="shared" si="1"/>
        <v>11.250009000000006</v>
      </c>
      <c r="DI30" s="69">
        <v>27</v>
      </c>
      <c r="DJ30" s="91">
        <f t="shared" si="2"/>
        <v>1.3500000000000005</v>
      </c>
      <c r="DN30" s="69">
        <v>426</v>
      </c>
      <c r="DO30" s="91">
        <f t="shared" si="21"/>
        <v>0.16250000000000006</v>
      </c>
      <c r="DP30" s="69">
        <v>46</v>
      </c>
      <c r="DQ30" s="91">
        <f t="shared" si="22"/>
        <v>4.3333419999999991</v>
      </c>
      <c r="DR30" s="69">
        <v>0.41</v>
      </c>
      <c r="DS30" s="128">
        <v>2</v>
      </c>
      <c r="DT30" s="182">
        <v>7.6</v>
      </c>
      <c r="DU30" s="91">
        <f t="shared" si="23"/>
        <v>7.1999999999999842</v>
      </c>
    </row>
    <row r="31" spans="11:125" x14ac:dyDescent="0.35">
      <c r="K31" s="59">
        <v>29</v>
      </c>
      <c r="Q31" s="117">
        <v>0.28999999999999998</v>
      </c>
      <c r="R31" s="130">
        <v>0</v>
      </c>
      <c r="T31" s="91">
        <v>0.44</v>
      </c>
      <c r="U31" s="91">
        <v>2.6</v>
      </c>
      <c r="V31" s="91">
        <v>0.27</v>
      </c>
      <c r="W31" s="104">
        <v>3.375</v>
      </c>
      <c r="X31" s="125"/>
      <c r="Y31" s="107"/>
      <c r="Z31" s="127"/>
      <c r="AA31" s="106">
        <v>28</v>
      </c>
      <c r="AB31" s="93">
        <v>1.4</v>
      </c>
      <c r="AC31" s="125"/>
      <c r="AD31" s="107">
        <v>37</v>
      </c>
      <c r="AE31" s="69">
        <f t="shared" si="3"/>
        <v>4.4600000000000115</v>
      </c>
      <c r="AF31" s="125"/>
      <c r="AJ31" s="91">
        <v>0.98</v>
      </c>
      <c r="AK31" s="91">
        <v>3</v>
      </c>
      <c r="AM31" s="177">
        <v>14.5</v>
      </c>
      <c r="AN31" s="91">
        <v>14.5</v>
      </c>
      <c r="AP31" s="59"/>
      <c r="AQ31" s="119"/>
      <c r="AS31" s="105">
        <v>97</v>
      </c>
      <c r="AT31" s="91">
        <v>9</v>
      </c>
      <c r="AU31" s="106">
        <v>28</v>
      </c>
      <c r="AV31" s="93">
        <v>1.4</v>
      </c>
      <c r="BA31" s="151">
        <v>1.57</v>
      </c>
      <c r="BB31" s="148">
        <v>9.1999999999999993</v>
      </c>
      <c r="BC31" s="91">
        <v>3.47</v>
      </c>
      <c r="BD31" s="128">
        <f t="shared" si="24"/>
        <v>14.000059999999998</v>
      </c>
      <c r="BE31" s="150">
        <v>4.57</v>
      </c>
      <c r="BF31" s="128">
        <f t="shared" si="4"/>
        <v>15.499990999999991</v>
      </c>
      <c r="BG31" s="150">
        <v>2.37</v>
      </c>
      <c r="BH31" s="91">
        <f t="shared" si="5"/>
        <v>16.142857138999986</v>
      </c>
      <c r="BK31" s="59"/>
      <c r="BL31" s="59"/>
      <c r="BM31" s="69">
        <v>81</v>
      </c>
      <c r="BN31" s="128">
        <f t="shared" si="6"/>
        <v>2.5000899999999966</v>
      </c>
      <c r="BO31" s="69">
        <v>257</v>
      </c>
      <c r="BP31" s="128">
        <f t="shared" si="7"/>
        <v>11.5</v>
      </c>
      <c r="BQ31" s="69">
        <v>317</v>
      </c>
      <c r="BR31" s="91">
        <f t="shared" si="8"/>
        <v>15.357141700000014</v>
      </c>
      <c r="BS31" s="69">
        <v>156</v>
      </c>
      <c r="BT31" s="91">
        <f t="shared" si="9"/>
        <v>14.285714199999976</v>
      </c>
      <c r="BV31" s="69">
        <v>37</v>
      </c>
      <c r="BW31" s="69">
        <f t="shared" si="10"/>
        <v>3.25</v>
      </c>
      <c r="BZ31" s="69">
        <v>197</v>
      </c>
      <c r="CA31" s="128">
        <f t="shared" si="12"/>
        <v>6.625</v>
      </c>
      <c r="CB31" s="69">
        <v>777</v>
      </c>
      <c r="CC31" s="91">
        <f t="shared" si="13"/>
        <v>9.5090860000000141</v>
      </c>
      <c r="CE31" s="69">
        <v>92.7</v>
      </c>
      <c r="CF31" s="69">
        <v>2.7</v>
      </c>
      <c r="CH31" s="91">
        <v>0.87</v>
      </c>
      <c r="CI31" s="91">
        <v>1.5</v>
      </c>
      <c r="CJ31" s="91">
        <v>0.28000000000000003</v>
      </c>
      <c r="CK31" s="91">
        <v>1</v>
      </c>
      <c r="CL31" s="91">
        <v>0.87</v>
      </c>
      <c r="CM31" s="91">
        <v>0.28000000000000003</v>
      </c>
      <c r="CO31" s="107">
        <v>778</v>
      </c>
      <c r="CP31" s="91">
        <f t="shared" si="14"/>
        <v>11.692316000000016</v>
      </c>
      <c r="CQ31" s="107">
        <v>802</v>
      </c>
      <c r="CR31" s="91">
        <f t="shared" si="15"/>
        <v>17.865623000000006</v>
      </c>
      <c r="CS31" s="69">
        <v>862</v>
      </c>
      <c r="CT31" s="91">
        <f t="shared" si="16"/>
        <v>17.631587000000003</v>
      </c>
      <c r="CU31" s="107">
        <v>553</v>
      </c>
      <c r="CV31" s="91">
        <f t="shared" si="17"/>
        <v>8.0000119999999804</v>
      </c>
      <c r="CX31" s="173">
        <v>14.2</v>
      </c>
      <c r="CY31" s="116">
        <f t="shared" si="18"/>
        <v>4.4130469999999953</v>
      </c>
      <c r="CZ31" s="69">
        <v>947</v>
      </c>
      <c r="DA31" s="91">
        <f t="shared" si="19"/>
        <v>4.7554340000000117</v>
      </c>
      <c r="DB31" s="69">
        <v>142</v>
      </c>
      <c r="DC31" s="91">
        <f t="shared" si="20"/>
        <v>4.6086890000000036</v>
      </c>
      <c r="DE31" s="177">
        <v>14</v>
      </c>
      <c r="DF31" s="91">
        <f t="shared" si="0"/>
        <v>9.3332400000000018</v>
      </c>
      <c r="DG31" s="177">
        <v>14</v>
      </c>
      <c r="DH31" s="91">
        <f t="shared" si="1"/>
        <v>11.666676000000006</v>
      </c>
      <c r="DI31" s="69">
        <v>28</v>
      </c>
      <c r="DJ31" s="91">
        <f t="shared" si="2"/>
        <v>1.4000000000000006</v>
      </c>
      <c r="DN31" s="69">
        <v>427</v>
      </c>
      <c r="DO31" s="91">
        <f t="shared" si="21"/>
        <v>0.16875000000000007</v>
      </c>
      <c r="DP31" s="69">
        <v>47</v>
      </c>
      <c r="DQ31" s="91">
        <f t="shared" si="22"/>
        <v>4.5000089999999995</v>
      </c>
      <c r="DR31" s="69">
        <v>0.42</v>
      </c>
      <c r="DS31" s="128">
        <v>1.5</v>
      </c>
      <c r="DT31" s="182">
        <v>7.7</v>
      </c>
      <c r="DU31" s="91">
        <f t="shared" si="23"/>
        <v>6.8999999999999844</v>
      </c>
    </row>
    <row r="32" spans="11:125" x14ac:dyDescent="0.35">
      <c r="K32" s="59">
        <v>30</v>
      </c>
      <c r="Q32" s="117">
        <v>0.3</v>
      </c>
      <c r="R32" s="130">
        <v>0</v>
      </c>
      <c r="T32" s="91">
        <v>0.43</v>
      </c>
      <c r="U32" s="91">
        <v>2.7</v>
      </c>
      <c r="V32" s="91">
        <v>0.28000000000000003</v>
      </c>
      <c r="W32" s="104">
        <v>3.5</v>
      </c>
      <c r="X32" s="125"/>
      <c r="Y32" s="107"/>
      <c r="Z32" s="127"/>
      <c r="AA32" s="106">
        <v>29</v>
      </c>
      <c r="AB32" s="91">
        <v>1.45</v>
      </c>
      <c r="AC32" s="125"/>
      <c r="AD32" s="107">
        <v>38</v>
      </c>
      <c r="AE32" s="69">
        <f t="shared" si="3"/>
        <v>4.4400000000000119</v>
      </c>
      <c r="AF32" s="125"/>
      <c r="AJ32" s="91">
        <v>0.99</v>
      </c>
      <c r="AK32" s="91">
        <v>2.75</v>
      </c>
      <c r="AM32" s="177">
        <v>15</v>
      </c>
      <c r="AN32" s="91">
        <v>15</v>
      </c>
      <c r="AP32" s="59"/>
      <c r="AQ32" s="119"/>
      <c r="AS32" s="105">
        <v>98</v>
      </c>
      <c r="AT32" s="91">
        <v>9.33</v>
      </c>
      <c r="AU32" s="106">
        <v>29</v>
      </c>
      <c r="AV32" s="91">
        <v>1.45</v>
      </c>
      <c r="BA32" s="151">
        <v>1.58</v>
      </c>
      <c r="BB32" s="147">
        <v>8.8000000000000007</v>
      </c>
      <c r="BC32" s="91">
        <v>3.48</v>
      </c>
      <c r="BD32" s="128">
        <f t="shared" si="24"/>
        <v>13.777839999999998</v>
      </c>
      <c r="BE32" s="150">
        <v>4.58</v>
      </c>
      <c r="BF32" s="128">
        <f t="shared" si="4"/>
        <v>15.33332399999999</v>
      </c>
      <c r="BG32" s="150">
        <v>2.38</v>
      </c>
      <c r="BH32" s="91">
        <f t="shared" si="5"/>
        <v>15.999999995999985</v>
      </c>
      <c r="BK32" s="59"/>
      <c r="BL32" s="59"/>
      <c r="BM32" s="69">
        <v>82</v>
      </c>
      <c r="BN32" s="128">
        <f t="shared" si="6"/>
        <v>1.6667599999999965</v>
      </c>
      <c r="BO32" s="69">
        <v>258</v>
      </c>
      <c r="BP32" s="128">
        <f t="shared" si="7"/>
        <v>11</v>
      </c>
      <c r="BQ32" s="69">
        <v>318</v>
      </c>
      <c r="BR32" s="91">
        <f t="shared" si="8"/>
        <v>14.999998800000014</v>
      </c>
      <c r="BS32" s="69">
        <v>157</v>
      </c>
      <c r="BT32" s="91">
        <f t="shared" si="9"/>
        <v>13.888888799999975</v>
      </c>
      <c r="BV32" s="69">
        <v>38</v>
      </c>
      <c r="BW32" s="69">
        <f t="shared" si="10"/>
        <v>3</v>
      </c>
      <c r="BZ32" s="105">
        <v>198</v>
      </c>
      <c r="CA32" s="128">
        <f t="shared" si="12"/>
        <v>6.5</v>
      </c>
      <c r="CB32" s="105">
        <v>778</v>
      </c>
      <c r="CC32" s="91">
        <f t="shared" si="13"/>
        <v>9.4909040000000147</v>
      </c>
      <c r="CE32" s="69">
        <v>92.8</v>
      </c>
      <c r="CF32" s="69">
        <v>2.8</v>
      </c>
      <c r="CH32" s="91">
        <v>0.88</v>
      </c>
      <c r="CI32" s="91">
        <v>1</v>
      </c>
      <c r="CJ32" s="91">
        <v>0.28999999999999998</v>
      </c>
      <c r="CK32" s="91">
        <v>0.5</v>
      </c>
      <c r="CL32" s="91">
        <v>0.88</v>
      </c>
      <c r="CM32" s="91">
        <v>0.28999999999999998</v>
      </c>
      <c r="CO32" s="107">
        <v>779</v>
      </c>
      <c r="CP32" s="91">
        <f t="shared" si="14"/>
        <v>11.384624000000017</v>
      </c>
      <c r="CQ32" s="107">
        <v>803</v>
      </c>
      <c r="CR32" s="91">
        <f t="shared" si="15"/>
        <v>17.786572000000007</v>
      </c>
      <c r="CS32" s="69">
        <v>863</v>
      </c>
      <c r="CT32" s="91">
        <f t="shared" si="16"/>
        <v>17.543868000000003</v>
      </c>
      <c r="CU32" s="106">
        <v>554</v>
      </c>
      <c r="CV32" s="91">
        <f t="shared" si="17"/>
        <v>7.5555679999999805</v>
      </c>
      <c r="CX32" s="173">
        <v>14.3</v>
      </c>
      <c r="CY32" s="116">
        <f t="shared" si="18"/>
        <v>4.3913079999999951</v>
      </c>
      <c r="CZ32" s="69">
        <v>948</v>
      </c>
      <c r="DA32" s="91">
        <f t="shared" si="19"/>
        <v>4.7463760000000121</v>
      </c>
      <c r="DB32" s="69">
        <v>143</v>
      </c>
      <c r="DC32" s="91">
        <f t="shared" si="20"/>
        <v>4.5941960000000037</v>
      </c>
      <c r="DE32" s="177">
        <v>14.5</v>
      </c>
      <c r="DF32" s="91">
        <f t="shared" si="0"/>
        <v>9.6665700000000019</v>
      </c>
      <c r="DG32" s="177">
        <v>14.5</v>
      </c>
      <c r="DH32" s="91">
        <f t="shared" si="1"/>
        <v>12.083343000000006</v>
      </c>
      <c r="DI32" s="69">
        <v>29</v>
      </c>
      <c r="DJ32" s="91">
        <f t="shared" si="2"/>
        <v>1.4500000000000006</v>
      </c>
      <c r="DN32" s="69">
        <v>428</v>
      </c>
      <c r="DO32" s="91">
        <f t="shared" si="21"/>
        <v>0.17500000000000007</v>
      </c>
      <c r="DP32" s="69">
        <v>48</v>
      </c>
      <c r="DQ32" s="91">
        <f t="shared" si="22"/>
        <v>4.6666759999999998</v>
      </c>
      <c r="DR32" s="69">
        <v>0.43</v>
      </c>
      <c r="DS32" s="128">
        <v>1</v>
      </c>
      <c r="DT32" s="182">
        <v>7.8</v>
      </c>
      <c r="DU32" s="91">
        <f t="shared" si="23"/>
        <v>6.5999999999999845</v>
      </c>
    </row>
    <row r="33" spans="11:125" x14ac:dyDescent="0.35">
      <c r="K33" s="59">
        <v>31</v>
      </c>
      <c r="Q33" s="117">
        <v>0.31</v>
      </c>
      <c r="R33" s="130">
        <v>0</v>
      </c>
      <c r="T33" s="91">
        <v>0.42</v>
      </c>
      <c r="U33" s="91">
        <v>2.8</v>
      </c>
      <c r="V33" s="91">
        <v>0.28999999999999998</v>
      </c>
      <c r="W33" s="104">
        <v>3.625</v>
      </c>
      <c r="X33" s="125"/>
      <c r="Y33" s="107"/>
      <c r="Z33" s="127"/>
      <c r="AA33" s="107">
        <v>30</v>
      </c>
      <c r="AB33" s="91">
        <v>1.5</v>
      </c>
      <c r="AC33" s="125"/>
      <c r="AD33" s="107">
        <v>39</v>
      </c>
      <c r="AE33" s="69">
        <f t="shared" si="3"/>
        <v>4.4200000000000124</v>
      </c>
      <c r="AF33" s="125"/>
      <c r="AJ33" s="116">
        <v>1</v>
      </c>
      <c r="AK33" s="93">
        <v>2.5</v>
      </c>
      <c r="AM33" s="177">
        <v>15.5</v>
      </c>
      <c r="AN33" s="91">
        <v>15.5</v>
      </c>
      <c r="AP33" s="59"/>
      <c r="AQ33" s="119"/>
      <c r="AS33" s="105">
        <v>99</v>
      </c>
      <c r="AT33" s="91">
        <v>9.67</v>
      </c>
      <c r="AU33" s="107">
        <v>30</v>
      </c>
      <c r="AV33" s="91">
        <v>1.5</v>
      </c>
      <c r="BA33" s="152">
        <v>1.59</v>
      </c>
      <c r="BB33" s="147">
        <v>8.4</v>
      </c>
      <c r="BC33" s="91">
        <v>3.49</v>
      </c>
      <c r="BD33" s="128">
        <f t="shared" si="24"/>
        <v>13.555619999999998</v>
      </c>
      <c r="BE33" s="150">
        <v>4.59</v>
      </c>
      <c r="BF33" s="128">
        <f t="shared" si="4"/>
        <v>15.16665699999999</v>
      </c>
      <c r="BG33" s="150">
        <v>2.39</v>
      </c>
      <c r="BH33" s="91">
        <f t="shared" si="5"/>
        <v>15.857142852999985</v>
      </c>
      <c r="BK33" s="59"/>
      <c r="BL33" s="59"/>
      <c r="BM33" s="69">
        <v>83</v>
      </c>
      <c r="BN33" s="128">
        <f t="shared" si="6"/>
        <v>0.83342999999999645</v>
      </c>
      <c r="BO33" s="69">
        <v>259</v>
      </c>
      <c r="BP33" s="128">
        <f t="shared" si="7"/>
        <v>10.5</v>
      </c>
      <c r="BQ33" s="69">
        <v>319</v>
      </c>
      <c r="BR33" s="91">
        <f t="shared" si="8"/>
        <v>14.642855900000015</v>
      </c>
      <c r="BS33" s="69">
        <v>158</v>
      </c>
      <c r="BT33" s="91">
        <f t="shared" si="9"/>
        <v>13.492063399999974</v>
      </c>
      <c r="BV33" s="69">
        <v>39</v>
      </c>
      <c r="BW33" s="69">
        <f t="shared" si="10"/>
        <v>2.75</v>
      </c>
      <c r="BZ33" s="69">
        <v>199</v>
      </c>
      <c r="CA33" s="128">
        <f t="shared" si="12"/>
        <v>6.375</v>
      </c>
      <c r="CB33" s="69">
        <v>779</v>
      </c>
      <c r="CC33" s="91">
        <f t="shared" si="13"/>
        <v>9.4727220000000152</v>
      </c>
      <c r="CE33" s="69">
        <v>92.9</v>
      </c>
      <c r="CF33" s="69">
        <v>2.9</v>
      </c>
      <c r="CH33" s="91">
        <v>0.89</v>
      </c>
      <c r="CI33" s="91">
        <v>0.5</v>
      </c>
      <c r="CJ33" s="91">
        <v>0.3</v>
      </c>
      <c r="CK33" s="91">
        <v>0</v>
      </c>
      <c r="CL33" s="91">
        <v>0.89</v>
      </c>
      <c r="CM33" s="91">
        <v>0.3</v>
      </c>
      <c r="CO33" s="107">
        <v>780</v>
      </c>
      <c r="CP33" s="91">
        <f t="shared" si="14"/>
        <v>11.076932000000017</v>
      </c>
      <c r="CQ33" s="107">
        <v>804</v>
      </c>
      <c r="CR33" s="91">
        <f t="shared" si="15"/>
        <v>17.707521000000007</v>
      </c>
      <c r="CS33" s="69">
        <v>864</v>
      </c>
      <c r="CT33" s="91">
        <f t="shared" si="16"/>
        <v>17.456149000000003</v>
      </c>
      <c r="CU33" s="106">
        <v>555</v>
      </c>
      <c r="CV33" s="91">
        <f t="shared" si="17"/>
        <v>7.1111239999999807</v>
      </c>
      <c r="CX33" s="173">
        <v>14.4</v>
      </c>
      <c r="CY33" s="116">
        <f t="shared" si="18"/>
        <v>4.3695689999999949</v>
      </c>
      <c r="CZ33" s="69">
        <v>949</v>
      </c>
      <c r="DA33" s="91">
        <f t="shared" si="19"/>
        <v>4.7373180000000126</v>
      </c>
      <c r="DB33" s="69">
        <v>144</v>
      </c>
      <c r="DC33" s="91">
        <f t="shared" si="20"/>
        <v>4.5797030000000039</v>
      </c>
      <c r="DE33" s="177">
        <v>15</v>
      </c>
      <c r="DF33" s="91">
        <f t="shared" si="0"/>
        <v>9.999900000000002</v>
      </c>
      <c r="DG33" s="177">
        <v>15</v>
      </c>
      <c r="DH33" s="91">
        <f t="shared" si="1"/>
        <v>12.500010000000007</v>
      </c>
      <c r="DI33" s="69">
        <v>30</v>
      </c>
      <c r="DJ33" s="91">
        <f t="shared" si="2"/>
        <v>1.5000000000000007</v>
      </c>
      <c r="DN33" s="69">
        <v>429</v>
      </c>
      <c r="DO33" s="91">
        <f t="shared" si="21"/>
        <v>0.18125000000000008</v>
      </c>
      <c r="DP33" s="69">
        <v>49</v>
      </c>
      <c r="DQ33" s="91">
        <f t="shared" si="22"/>
        <v>4.8333430000000002</v>
      </c>
      <c r="DR33" s="69">
        <v>0.44</v>
      </c>
      <c r="DS33" s="128">
        <v>0.5</v>
      </c>
      <c r="DT33" s="182">
        <v>7.9</v>
      </c>
      <c r="DU33" s="91">
        <f t="shared" si="23"/>
        <v>6.2999999999999847</v>
      </c>
    </row>
    <row r="34" spans="11:125" x14ac:dyDescent="0.35">
      <c r="K34" s="59">
        <v>32</v>
      </c>
      <c r="Q34" s="117">
        <v>0.32</v>
      </c>
      <c r="R34" s="130">
        <v>0</v>
      </c>
      <c r="T34" s="91">
        <v>0.41</v>
      </c>
      <c r="U34" s="91">
        <v>2.9</v>
      </c>
      <c r="V34" s="91">
        <v>0.3</v>
      </c>
      <c r="W34" s="104">
        <v>3.75</v>
      </c>
      <c r="X34" s="125"/>
      <c r="Y34" s="107"/>
      <c r="Z34" s="127"/>
      <c r="AA34" s="106">
        <v>31</v>
      </c>
      <c r="AB34" s="91">
        <v>1.55</v>
      </c>
      <c r="AC34" s="125"/>
      <c r="AD34" s="107">
        <v>40</v>
      </c>
      <c r="AE34" s="69">
        <f t="shared" si="3"/>
        <v>4.4000000000000128</v>
      </c>
      <c r="AF34" s="125"/>
      <c r="AJ34" s="116">
        <v>1.01</v>
      </c>
      <c r="AK34" s="91">
        <v>2.25</v>
      </c>
      <c r="AM34" s="177">
        <v>16</v>
      </c>
      <c r="AN34" s="91">
        <v>16</v>
      </c>
      <c r="AP34" s="59"/>
      <c r="AQ34" s="119"/>
      <c r="AS34" s="105">
        <v>100</v>
      </c>
      <c r="AT34" s="91">
        <v>10</v>
      </c>
      <c r="AU34" s="106">
        <v>31</v>
      </c>
      <c r="AV34" s="91">
        <v>1.55</v>
      </c>
      <c r="BA34" s="152">
        <v>1.6</v>
      </c>
      <c r="BB34" s="148">
        <v>8</v>
      </c>
      <c r="BC34" s="91">
        <v>3.5</v>
      </c>
      <c r="BD34" s="128">
        <f t="shared" si="24"/>
        <v>13.333399999999997</v>
      </c>
      <c r="BE34" s="150">
        <v>4.5999999999999996</v>
      </c>
      <c r="BF34" s="128">
        <f t="shared" si="4"/>
        <v>14.99998999999999</v>
      </c>
      <c r="BG34" s="150">
        <v>2.4</v>
      </c>
      <c r="BH34" s="91">
        <f t="shared" si="5"/>
        <v>15.714285709999984</v>
      </c>
      <c r="BK34" s="59"/>
      <c r="BL34" s="59"/>
      <c r="BM34" s="69">
        <v>84</v>
      </c>
      <c r="BN34" s="128">
        <v>0</v>
      </c>
      <c r="BO34" s="69">
        <v>260</v>
      </c>
      <c r="BP34" s="128">
        <f t="shared" si="7"/>
        <v>10</v>
      </c>
      <c r="BQ34" s="69">
        <v>320</v>
      </c>
      <c r="BR34" s="91">
        <f t="shared" si="8"/>
        <v>14.285713000000015</v>
      </c>
      <c r="BS34" s="69">
        <v>159</v>
      </c>
      <c r="BT34" s="91">
        <f t="shared" si="9"/>
        <v>13.095237999999974</v>
      </c>
      <c r="BV34" s="69">
        <v>40</v>
      </c>
      <c r="BW34" s="69">
        <f t="shared" si="10"/>
        <v>2.5</v>
      </c>
      <c r="BZ34" s="69">
        <v>200</v>
      </c>
      <c r="CA34" s="128">
        <f t="shared" si="12"/>
        <v>6.25</v>
      </c>
      <c r="CB34" s="105">
        <v>780</v>
      </c>
      <c r="CC34" s="91">
        <f t="shared" si="13"/>
        <v>9.4545400000000157</v>
      </c>
      <c r="CE34" s="69">
        <v>93</v>
      </c>
      <c r="CF34" s="69">
        <v>3</v>
      </c>
      <c r="CH34" s="91">
        <v>0.9</v>
      </c>
      <c r="CI34" s="91">
        <v>0</v>
      </c>
      <c r="CJ34" s="115" t="s">
        <v>305</v>
      </c>
      <c r="CK34" s="69" t="s">
        <v>296</v>
      </c>
      <c r="CL34" s="91">
        <v>0.9</v>
      </c>
      <c r="CM34" s="115" t="s">
        <v>305</v>
      </c>
      <c r="CO34" s="107">
        <v>781</v>
      </c>
      <c r="CP34" s="91">
        <f t="shared" si="14"/>
        <v>10.769240000000018</v>
      </c>
      <c r="CQ34" s="107">
        <v>805</v>
      </c>
      <c r="CR34" s="91">
        <f t="shared" si="15"/>
        <v>17.628470000000007</v>
      </c>
      <c r="CS34" s="69">
        <v>865</v>
      </c>
      <c r="CT34" s="91">
        <f t="shared" si="16"/>
        <v>17.368430000000004</v>
      </c>
      <c r="CU34" s="107">
        <v>556</v>
      </c>
      <c r="CV34" s="91">
        <f t="shared" si="17"/>
        <v>6.6666799999999808</v>
      </c>
      <c r="CX34" s="173">
        <v>14.5</v>
      </c>
      <c r="CY34" s="116">
        <f t="shared" si="18"/>
        <v>4.3478299999999948</v>
      </c>
      <c r="CZ34" s="69">
        <v>950</v>
      </c>
      <c r="DA34" s="91">
        <f t="shared" si="19"/>
        <v>4.728260000000013</v>
      </c>
      <c r="DB34" s="69">
        <v>145</v>
      </c>
      <c r="DC34" s="91">
        <f t="shared" si="20"/>
        <v>4.565210000000004</v>
      </c>
      <c r="DE34" s="177">
        <v>15.5</v>
      </c>
      <c r="DF34" s="91">
        <f t="shared" si="0"/>
        <v>10.333230000000002</v>
      </c>
      <c r="DG34" s="177">
        <v>15.5</v>
      </c>
      <c r="DH34" s="91">
        <f t="shared" si="1"/>
        <v>12.916677000000007</v>
      </c>
      <c r="DI34" s="69">
        <v>31</v>
      </c>
      <c r="DJ34" s="91">
        <f t="shared" si="2"/>
        <v>1.5500000000000007</v>
      </c>
      <c r="DN34" s="69">
        <v>430</v>
      </c>
      <c r="DO34" s="91">
        <f t="shared" si="21"/>
        <v>0.18750000000000008</v>
      </c>
      <c r="DP34" s="69">
        <v>50</v>
      </c>
      <c r="DQ34" s="91">
        <f t="shared" si="22"/>
        <v>5.0000100000000005</v>
      </c>
      <c r="DR34" s="69">
        <v>0.45</v>
      </c>
      <c r="DS34" s="128">
        <v>0</v>
      </c>
      <c r="DT34" s="182">
        <v>8</v>
      </c>
      <c r="DU34" s="91">
        <f t="shared" si="23"/>
        <v>5.9999999999999849</v>
      </c>
    </row>
    <row r="35" spans="11:125" ht="29" x14ac:dyDescent="0.35">
      <c r="K35" s="59">
        <v>33</v>
      </c>
      <c r="Q35" s="117">
        <v>0.33</v>
      </c>
      <c r="R35" s="130">
        <v>0</v>
      </c>
      <c r="T35" s="91">
        <v>0.4</v>
      </c>
      <c r="U35" s="91">
        <v>3</v>
      </c>
      <c r="V35" s="91">
        <v>0.31</v>
      </c>
      <c r="W35" s="104">
        <v>3.875</v>
      </c>
      <c r="X35" s="125"/>
      <c r="Y35" s="107"/>
      <c r="Z35" s="127"/>
      <c r="AA35" s="106">
        <v>32</v>
      </c>
      <c r="AB35" s="93">
        <v>1.6</v>
      </c>
      <c r="AC35" s="125"/>
      <c r="AD35" s="107">
        <v>41</v>
      </c>
      <c r="AE35" s="69">
        <f t="shared" si="3"/>
        <v>4.3800000000000132</v>
      </c>
      <c r="AF35" s="125"/>
      <c r="AJ35" s="116">
        <v>1.02</v>
      </c>
      <c r="AK35" s="91">
        <v>2</v>
      </c>
      <c r="AM35" s="177">
        <v>16.5</v>
      </c>
      <c r="AN35" s="91">
        <v>16.5</v>
      </c>
      <c r="AP35" s="59"/>
      <c r="AQ35" s="119"/>
      <c r="AS35" s="69" t="s">
        <v>203</v>
      </c>
      <c r="AT35" s="91">
        <v>10</v>
      </c>
      <c r="AU35" s="106">
        <v>32</v>
      </c>
      <c r="AV35" s="93">
        <v>1.6</v>
      </c>
      <c r="BA35" s="150">
        <v>1.61</v>
      </c>
      <c r="BB35" s="148">
        <v>7.6</v>
      </c>
      <c r="BC35" s="91">
        <v>3.51</v>
      </c>
      <c r="BD35" s="128">
        <f t="shared" si="24"/>
        <v>13.111179999999997</v>
      </c>
      <c r="BE35" s="150">
        <v>4.6100000000000003</v>
      </c>
      <c r="BF35" s="128">
        <f t="shared" si="4"/>
        <v>14.833322999999989</v>
      </c>
      <c r="BG35" s="150">
        <v>2.41</v>
      </c>
      <c r="BH35" s="91">
        <f t="shared" si="5"/>
        <v>15.571428566999984</v>
      </c>
      <c r="BK35" s="59"/>
      <c r="BL35" s="59"/>
      <c r="BM35" s="115" t="s">
        <v>269</v>
      </c>
      <c r="BN35" s="128" t="s">
        <v>296</v>
      </c>
      <c r="BO35" s="69">
        <v>261</v>
      </c>
      <c r="BP35" s="128">
        <f t="shared" si="7"/>
        <v>9.5</v>
      </c>
      <c r="BQ35" s="69">
        <v>321</v>
      </c>
      <c r="BR35" s="91">
        <f t="shared" si="8"/>
        <v>13.928570100000016</v>
      </c>
      <c r="BS35" s="69">
        <v>160</v>
      </c>
      <c r="BT35" s="91">
        <f t="shared" si="9"/>
        <v>12.698412599999973</v>
      </c>
      <c r="BV35" s="69">
        <v>41</v>
      </c>
      <c r="BW35" s="69">
        <f t="shared" si="10"/>
        <v>2.25</v>
      </c>
      <c r="BZ35" s="69">
        <v>201</v>
      </c>
      <c r="CA35" s="128">
        <f t="shared" si="12"/>
        <v>6.125</v>
      </c>
      <c r="CB35" s="69">
        <v>781</v>
      </c>
      <c r="CC35" s="91">
        <f t="shared" si="13"/>
        <v>9.4363580000000162</v>
      </c>
      <c r="CE35" s="69">
        <v>93.1</v>
      </c>
      <c r="CF35" s="69">
        <v>3.1</v>
      </c>
      <c r="CH35" s="115" t="s">
        <v>304</v>
      </c>
      <c r="CI35" s="69" t="s">
        <v>296</v>
      </c>
      <c r="CL35" s="115" t="s">
        <v>304</v>
      </c>
      <c r="CO35" s="107">
        <v>782</v>
      </c>
      <c r="CP35" s="91">
        <f t="shared" si="14"/>
        <v>10.461548000000018</v>
      </c>
      <c r="CQ35" s="107">
        <v>806</v>
      </c>
      <c r="CR35" s="91">
        <f t="shared" si="15"/>
        <v>17.549419000000007</v>
      </c>
      <c r="CS35" s="69">
        <v>866</v>
      </c>
      <c r="CT35" s="91">
        <f t="shared" si="16"/>
        <v>17.280711000000004</v>
      </c>
      <c r="CU35" s="106">
        <v>557</v>
      </c>
      <c r="CV35" s="91">
        <f t="shared" si="17"/>
        <v>6.222235999999981</v>
      </c>
      <c r="CX35" s="173">
        <v>14.6</v>
      </c>
      <c r="CY35" s="116">
        <f t="shared" si="18"/>
        <v>4.3260909999999946</v>
      </c>
      <c r="CZ35" s="69">
        <v>951</v>
      </c>
      <c r="DA35" s="91">
        <f t="shared" si="19"/>
        <v>4.7192020000000134</v>
      </c>
      <c r="DB35" s="69">
        <v>146</v>
      </c>
      <c r="DC35" s="91">
        <f t="shared" si="20"/>
        <v>4.5507170000000041</v>
      </c>
      <c r="DE35" s="177">
        <v>16</v>
      </c>
      <c r="DF35" s="91">
        <f t="shared" si="0"/>
        <v>10.666560000000002</v>
      </c>
      <c r="DG35" s="177">
        <v>16</v>
      </c>
      <c r="DH35" s="91">
        <f t="shared" si="1"/>
        <v>13.333344000000007</v>
      </c>
      <c r="DI35" s="69">
        <v>32</v>
      </c>
      <c r="DJ35" s="91">
        <f t="shared" si="2"/>
        <v>1.6000000000000008</v>
      </c>
      <c r="DN35" s="69">
        <v>431</v>
      </c>
      <c r="DO35" s="91">
        <f t="shared" si="21"/>
        <v>0.19375000000000009</v>
      </c>
      <c r="DP35" s="69">
        <v>51</v>
      </c>
      <c r="DQ35" s="91">
        <f t="shared" si="22"/>
        <v>5.1666770000000009</v>
      </c>
      <c r="DR35" s="69" t="s">
        <v>329</v>
      </c>
      <c r="DS35" s="128">
        <v>0</v>
      </c>
      <c r="DT35" s="182">
        <v>8.1</v>
      </c>
      <c r="DU35" s="91">
        <f t="shared" si="23"/>
        <v>5.6999999999999851</v>
      </c>
    </row>
    <row r="36" spans="11:125" x14ac:dyDescent="0.35">
      <c r="K36" s="59">
        <v>34</v>
      </c>
      <c r="Q36" s="117">
        <v>0.34</v>
      </c>
      <c r="R36" s="130">
        <v>0</v>
      </c>
      <c r="T36" s="91">
        <v>0.39</v>
      </c>
      <c r="U36" s="91">
        <v>3.1</v>
      </c>
      <c r="V36" s="91">
        <v>0.32</v>
      </c>
      <c r="W36" s="104">
        <v>4</v>
      </c>
      <c r="X36" s="125"/>
      <c r="Y36" s="107"/>
      <c r="Z36" s="127"/>
      <c r="AA36" s="107">
        <v>33</v>
      </c>
      <c r="AB36" s="91">
        <v>1.65</v>
      </c>
      <c r="AC36" s="125"/>
      <c r="AD36" s="107">
        <v>42</v>
      </c>
      <c r="AE36" s="69">
        <f t="shared" si="3"/>
        <v>4.3600000000000136</v>
      </c>
      <c r="AF36" s="125"/>
      <c r="AJ36" s="91">
        <v>1.03</v>
      </c>
      <c r="AK36" s="91">
        <v>1.75</v>
      </c>
      <c r="AM36" s="177">
        <v>17</v>
      </c>
      <c r="AN36" s="91">
        <v>17</v>
      </c>
      <c r="AP36" s="59"/>
      <c r="AQ36" s="119"/>
      <c r="AU36" s="107">
        <v>33</v>
      </c>
      <c r="AV36" s="91">
        <v>1.65</v>
      </c>
      <c r="BA36" s="151">
        <v>1.62</v>
      </c>
      <c r="BB36" s="147">
        <v>7.2</v>
      </c>
      <c r="BC36" s="91">
        <v>3.52</v>
      </c>
      <c r="BD36" s="128">
        <f t="shared" si="24"/>
        <v>12.888959999999997</v>
      </c>
      <c r="BE36" s="150">
        <v>4.62</v>
      </c>
      <c r="BF36" s="128">
        <f t="shared" si="4"/>
        <v>14.666655999999989</v>
      </c>
      <c r="BG36" s="150">
        <v>2.42</v>
      </c>
      <c r="BH36" s="91">
        <f t="shared" si="5"/>
        <v>15.428571423999983</v>
      </c>
      <c r="BK36" s="59"/>
      <c r="BL36" s="59"/>
      <c r="BM36" s="59"/>
      <c r="BN36" s="59"/>
      <c r="BO36" s="69">
        <v>262</v>
      </c>
      <c r="BP36" s="128">
        <f t="shared" si="7"/>
        <v>9</v>
      </c>
      <c r="BQ36" s="69">
        <v>322</v>
      </c>
      <c r="BR36" s="91">
        <f t="shared" si="8"/>
        <v>13.571427200000016</v>
      </c>
      <c r="BS36" s="69">
        <v>161</v>
      </c>
      <c r="BT36" s="91">
        <f t="shared" si="9"/>
        <v>12.301587199999972</v>
      </c>
      <c r="BV36" s="69">
        <v>42</v>
      </c>
      <c r="BW36" s="69">
        <f t="shared" si="10"/>
        <v>2</v>
      </c>
      <c r="BZ36" s="105">
        <v>202</v>
      </c>
      <c r="CA36" s="128">
        <f t="shared" si="12"/>
        <v>6</v>
      </c>
      <c r="CB36" s="105">
        <v>782</v>
      </c>
      <c r="CC36" s="91">
        <f t="shared" si="13"/>
        <v>9.4181760000000168</v>
      </c>
      <c r="CE36" s="69">
        <v>93.2</v>
      </c>
      <c r="CF36" s="69">
        <v>3.2</v>
      </c>
      <c r="CO36" s="107">
        <v>783</v>
      </c>
      <c r="CP36" s="91">
        <f t="shared" si="14"/>
        <v>10.153856000000019</v>
      </c>
      <c r="CQ36" s="107">
        <v>807</v>
      </c>
      <c r="CR36" s="91">
        <f t="shared" si="15"/>
        <v>17.470368000000008</v>
      </c>
      <c r="CS36" s="69">
        <v>867</v>
      </c>
      <c r="CT36" s="91">
        <f t="shared" si="16"/>
        <v>17.192992000000004</v>
      </c>
      <c r="CU36" s="106">
        <v>558</v>
      </c>
      <c r="CV36" s="91">
        <f t="shared" si="17"/>
        <v>5.7777919999999812</v>
      </c>
      <c r="CX36" s="173">
        <v>14.7</v>
      </c>
      <c r="CY36" s="116">
        <f t="shared" si="18"/>
        <v>4.3043519999999944</v>
      </c>
      <c r="CZ36" s="69">
        <v>952</v>
      </c>
      <c r="DA36" s="91">
        <f t="shared" si="19"/>
        <v>4.7101440000000139</v>
      </c>
      <c r="DB36" s="69">
        <v>147</v>
      </c>
      <c r="DC36" s="91">
        <f t="shared" si="20"/>
        <v>4.5362240000000043</v>
      </c>
      <c r="DE36" s="177">
        <v>16.5</v>
      </c>
      <c r="DF36" s="91">
        <f t="shared" si="0"/>
        <v>10.999890000000002</v>
      </c>
      <c r="DG36" s="177">
        <v>16.5</v>
      </c>
      <c r="DH36" s="91">
        <f t="shared" si="1"/>
        <v>13.750011000000008</v>
      </c>
      <c r="DI36" s="69">
        <v>33</v>
      </c>
      <c r="DJ36" s="91">
        <f t="shared" si="2"/>
        <v>1.6500000000000008</v>
      </c>
      <c r="DN36" s="69">
        <v>432</v>
      </c>
      <c r="DO36" s="91">
        <f t="shared" si="21"/>
        <v>0.20000000000000009</v>
      </c>
      <c r="DP36" s="69">
        <v>52</v>
      </c>
      <c r="DQ36" s="91">
        <f t="shared" si="22"/>
        <v>5.3333440000000012</v>
      </c>
      <c r="DT36" s="182">
        <v>8.1999999999999993</v>
      </c>
      <c r="DU36" s="91">
        <f t="shared" si="23"/>
        <v>5.3999999999999853</v>
      </c>
    </row>
    <row r="37" spans="11:125" x14ac:dyDescent="0.35">
      <c r="K37" s="59">
        <v>35</v>
      </c>
      <c r="Q37" s="117">
        <v>0.35</v>
      </c>
      <c r="R37" s="130">
        <v>0</v>
      </c>
      <c r="T37" s="91">
        <v>0.38</v>
      </c>
      <c r="U37" s="91">
        <v>3.2</v>
      </c>
      <c r="V37" s="91">
        <v>0.33</v>
      </c>
      <c r="W37" s="104">
        <v>4.125</v>
      </c>
      <c r="X37" s="125"/>
      <c r="Y37" s="107"/>
      <c r="Z37" s="127"/>
      <c r="AA37" s="106">
        <v>34</v>
      </c>
      <c r="AB37" s="91">
        <v>1.7</v>
      </c>
      <c r="AC37" s="125"/>
      <c r="AD37" s="107">
        <v>43</v>
      </c>
      <c r="AE37" s="69">
        <f t="shared" si="3"/>
        <v>4.3400000000000141</v>
      </c>
      <c r="AF37" s="125"/>
      <c r="AJ37" s="91">
        <v>1.04</v>
      </c>
      <c r="AK37" s="91">
        <v>1.5</v>
      </c>
      <c r="AM37" s="177">
        <v>17.5</v>
      </c>
      <c r="AN37" s="91">
        <v>17.5</v>
      </c>
      <c r="AP37" s="59"/>
      <c r="AQ37" s="119"/>
      <c r="AU37" s="106">
        <v>34</v>
      </c>
      <c r="AV37" s="91">
        <v>1.7</v>
      </c>
      <c r="BA37" s="151">
        <v>1.63</v>
      </c>
      <c r="BB37" s="147">
        <v>6.8</v>
      </c>
      <c r="BC37" s="91">
        <v>3.53</v>
      </c>
      <c r="BD37" s="128">
        <f t="shared" si="24"/>
        <v>12.666739999999997</v>
      </c>
      <c r="BE37" s="150">
        <v>4.63</v>
      </c>
      <c r="BF37" s="128">
        <f t="shared" si="4"/>
        <v>14.499988999999989</v>
      </c>
      <c r="BG37" s="150">
        <v>2.4300000000000002</v>
      </c>
      <c r="BH37" s="91">
        <f t="shared" si="5"/>
        <v>15.285714280999983</v>
      </c>
      <c r="BK37" s="59"/>
      <c r="BL37" s="59"/>
      <c r="BM37" s="59"/>
      <c r="BN37" s="59"/>
      <c r="BO37" s="69">
        <v>263</v>
      </c>
      <c r="BP37" s="128">
        <f t="shared" si="7"/>
        <v>8.5</v>
      </c>
      <c r="BQ37" s="69">
        <v>323</v>
      </c>
      <c r="BR37" s="91">
        <f t="shared" si="8"/>
        <v>13.214284300000017</v>
      </c>
      <c r="BS37" s="69">
        <v>162</v>
      </c>
      <c r="BT37" s="91">
        <f t="shared" si="9"/>
        <v>11.904761799999971</v>
      </c>
      <c r="BV37" s="69">
        <v>43</v>
      </c>
      <c r="BW37" s="69">
        <f t="shared" si="10"/>
        <v>1.75</v>
      </c>
      <c r="BZ37" s="69">
        <v>203</v>
      </c>
      <c r="CA37" s="128">
        <f t="shared" si="12"/>
        <v>5.875</v>
      </c>
      <c r="CB37" s="69">
        <v>783</v>
      </c>
      <c r="CC37" s="91">
        <f t="shared" si="13"/>
        <v>9.3999940000000173</v>
      </c>
      <c r="CE37" s="69">
        <v>93.3</v>
      </c>
      <c r="CF37" s="69">
        <v>3.3</v>
      </c>
      <c r="CO37" s="107">
        <v>784</v>
      </c>
      <c r="CP37" s="91">
        <f t="shared" si="14"/>
        <v>9.8461640000000195</v>
      </c>
      <c r="CQ37" s="107">
        <v>808</v>
      </c>
      <c r="CR37" s="91">
        <f t="shared" si="15"/>
        <v>17.391317000000008</v>
      </c>
      <c r="CS37" s="69">
        <v>868</v>
      </c>
      <c r="CT37" s="91">
        <f t="shared" si="16"/>
        <v>17.105273000000004</v>
      </c>
      <c r="CU37" s="107">
        <v>559</v>
      </c>
      <c r="CV37" s="91">
        <f t="shared" si="17"/>
        <v>5.3333479999999813</v>
      </c>
      <c r="CX37" s="173">
        <v>14.8</v>
      </c>
      <c r="CY37" s="116">
        <f t="shared" si="18"/>
        <v>4.2826129999999942</v>
      </c>
      <c r="CZ37" s="69">
        <v>953</v>
      </c>
      <c r="DA37" s="91">
        <f t="shared" si="19"/>
        <v>4.7010860000000143</v>
      </c>
      <c r="DB37" s="69">
        <v>148</v>
      </c>
      <c r="DC37" s="91">
        <f t="shared" si="20"/>
        <v>4.5217310000000044</v>
      </c>
      <c r="DE37" s="177">
        <v>17</v>
      </c>
      <c r="DF37" s="91">
        <f t="shared" si="0"/>
        <v>11.333220000000003</v>
      </c>
      <c r="DG37" s="177">
        <v>17</v>
      </c>
      <c r="DH37" s="91">
        <f t="shared" si="1"/>
        <v>14.166678000000008</v>
      </c>
      <c r="DI37" s="69">
        <v>34</v>
      </c>
      <c r="DJ37" s="91">
        <f t="shared" si="2"/>
        <v>1.7000000000000008</v>
      </c>
      <c r="DN37" s="69">
        <v>433</v>
      </c>
      <c r="DO37" s="91">
        <f t="shared" si="21"/>
        <v>0.2062500000000001</v>
      </c>
      <c r="DP37" s="69">
        <v>53</v>
      </c>
      <c r="DQ37" s="91">
        <f t="shared" si="22"/>
        <v>5.5000110000000015</v>
      </c>
      <c r="DT37" s="182">
        <v>8.3000000000000007</v>
      </c>
      <c r="DU37" s="91">
        <f t="shared" si="23"/>
        <v>5.0999999999999854</v>
      </c>
    </row>
    <row r="38" spans="11:125" x14ac:dyDescent="0.35">
      <c r="K38" s="59">
        <v>36</v>
      </c>
      <c r="Q38" s="117">
        <v>0.36</v>
      </c>
      <c r="R38" s="130">
        <v>0</v>
      </c>
      <c r="T38" s="91">
        <v>0.37</v>
      </c>
      <c r="U38" s="91">
        <v>3.3</v>
      </c>
      <c r="V38" s="91">
        <v>0.34</v>
      </c>
      <c r="W38" s="104">
        <v>4.25</v>
      </c>
      <c r="X38" s="125"/>
      <c r="Y38" s="107"/>
      <c r="Z38" s="127"/>
      <c r="AA38" s="106">
        <v>35</v>
      </c>
      <c r="AB38" s="91">
        <v>1.75</v>
      </c>
      <c r="AC38" s="125"/>
      <c r="AD38" s="107">
        <v>44</v>
      </c>
      <c r="AE38" s="69">
        <f t="shared" si="3"/>
        <v>4.3200000000000145</v>
      </c>
      <c r="AF38" s="125"/>
      <c r="AJ38" s="116">
        <v>1.05</v>
      </c>
      <c r="AK38" s="91">
        <v>1.25</v>
      </c>
      <c r="AM38" s="177">
        <v>18</v>
      </c>
      <c r="AN38" s="91">
        <v>18</v>
      </c>
      <c r="AP38" s="59"/>
      <c r="AQ38" s="119"/>
      <c r="AU38" s="106">
        <v>35</v>
      </c>
      <c r="AV38" s="91">
        <v>1.75</v>
      </c>
      <c r="BA38" s="151">
        <v>1.64</v>
      </c>
      <c r="BB38" s="148">
        <v>6.4</v>
      </c>
      <c r="BC38" s="91">
        <v>3.54</v>
      </c>
      <c r="BD38" s="128">
        <f t="shared" si="24"/>
        <v>12.444519999999997</v>
      </c>
      <c r="BE38" s="150">
        <v>4.6399999999999997</v>
      </c>
      <c r="BF38" s="128">
        <f t="shared" si="4"/>
        <v>14.333321999999988</v>
      </c>
      <c r="BG38" s="150">
        <v>2.44</v>
      </c>
      <c r="BH38" s="91">
        <f t="shared" si="5"/>
        <v>15.142857137999982</v>
      </c>
      <c r="BK38" s="59"/>
      <c r="BL38" s="59"/>
      <c r="BM38" s="59"/>
      <c r="BN38" s="59"/>
      <c r="BO38" s="69">
        <v>264</v>
      </c>
      <c r="BP38" s="128">
        <f t="shared" si="7"/>
        <v>8</v>
      </c>
      <c r="BQ38" s="69">
        <v>324</v>
      </c>
      <c r="BR38" s="91">
        <f t="shared" si="8"/>
        <v>12.857141400000017</v>
      </c>
      <c r="BS38" s="69">
        <v>163</v>
      </c>
      <c r="BT38" s="91">
        <f t="shared" si="9"/>
        <v>11.50793639999997</v>
      </c>
      <c r="BV38" s="69">
        <v>44</v>
      </c>
      <c r="BW38" s="69">
        <f t="shared" si="10"/>
        <v>1.5</v>
      </c>
      <c r="BZ38" s="69">
        <v>204</v>
      </c>
      <c r="CA38" s="128">
        <f t="shared" si="12"/>
        <v>5.75</v>
      </c>
      <c r="CB38" s="105">
        <v>784</v>
      </c>
      <c r="CC38" s="91">
        <f t="shared" si="13"/>
        <v>9.3818120000000178</v>
      </c>
      <c r="CE38" s="69">
        <v>93.4</v>
      </c>
      <c r="CF38" s="69">
        <v>3.4</v>
      </c>
      <c r="CO38" s="107">
        <v>785</v>
      </c>
      <c r="CP38" s="91">
        <f t="shared" si="14"/>
        <v>9.53847200000002</v>
      </c>
      <c r="CQ38" s="107">
        <v>809</v>
      </c>
      <c r="CR38" s="91">
        <f t="shared" si="15"/>
        <v>17.312266000000008</v>
      </c>
      <c r="CS38" s="69">
        <v>869</v>
      </c>
      <c r="CT38" s="91">
        <f t="shared" si="16"/>
        <v>17.017554000000004</v>
      </c>
      <c r="CU38" s="106">
        <v>560</v>
      </c>
      <c r="CV38" s="91">
        <f t="shared" si="17"/>
        <v>4.8889039999999815</v>
      </c>
      <c r="CX38" s="173">
        <v>14.9</v>
      </c>
      <c r="CY38" s="116">
        <f t="shared" si="18"/>
        <v>4.2608739999999941</v>
      </c>
      <c r="CZ38" s="69">
        <v>954</v>
      </c>
      <c r="DA38" s="91">
        <f t="shared" si="19"/>
        <v>4.6920280000000147</v>
      </c>
      <c r="DB38" s="69">
        <v>149</v>
      </c>
      <c r="DC38" s="91">
        <f t="shared" si="20"/>
        <v>4.5072380000000045</v>
      </c>
      <c r="DE38" s="177">
        <v>17.5</v>
      </c>
      <c r="DF38" s="91">
        <f t="shared" si="0"/>
        <v>11.666550000000003</v>
      </c>
      <c r="DG38" s="177">
        <v>17.5</v>
      </c>
      <c r="DH38" s="91">
        <f t="shared" si="1"/>
        <v>14.583345000000008</v>
      </c>
      <c r="DI38" s="69">
        <v>35</v>
      </c>
      <c r="DJ38" s="91">
        <f t="shared" si="2"/>
        <v>1.7500000000000009</v>
      </c>
      <c r="DN38" s="69">
        <v>434</v>
      </c>
      <c r="DO38" s="91">
        <f t="shared" si="21"/>
        <v>0.21250000000000011</v>
      </c>
      <c r="DP38" s="69">
        <v>54</v>
      </c>
      <c r="DQ38" s="91">
        <f t="shared" si="22"/>
        <v>5.6666780000000019</v>
      </c>
      <c r="DT38" s="182">
        <v>8.4</v>
      </c>
      <c r="DU38" s="91">
        <f t="shared" si="23"/>
        <v>4.7999999999999856</v>
      </c>
    </row>
    <row r="39" spans="11:125" x14ac:dyDescent="0.35">
      <c r="K39" s="59">
        <v>37</v>
      </c>
      <c r="Q39" s="117">
        <v>0.37</v>
      </c>
      <c r="R39" s="130">
        <v>0</v>
      </c>
      <c r="T39" s="91">
        <v>0.36</v>
      </c>
      <c r="U39" s="91">
        <v>3.4</v>
      </c>
      <c r="V39" s="91">
        <v>0.35</v>
      </c>
      <c r="W39" s="104">
        <v>4.375</v>
      </c>
      <c r="X39" s="125"/>
      <c r="Y39" s="106"/>
      <c r="Z39" s="127"/>
      <c r="AA39" s="107">
        <v>36</v>
      </c>
      <c r="AB39" s="93">
        <v>1.8</v>
      </c>
      <c r="AC39" s="125"/>
      <c r="AD39" s="107">
        <v>45</v>
      </c>
      <c r="AE39" s="69">
        <f t="shared" si="3"/>
        <v>4.3000000000000149</v>
      </c>
      <c r="AF39" s="125"/>
      <c r="AJ39" s="116">
        <v>1.06</v>
      </c>
      <c r="AK39" s="93">
        <v>1</v>
      </c>
      <c r="AM39" s="177">
        <v>18.5</v>
      </c>
      <c r="AN39" s="91">
        <v>18.5</v>
      </c>
      <c r="AP39" s="59"/>
      <c r="AQ39" s="119"/>
      <c r="AU39" s="107">
        <v>36</v>
      </c>
      <c r="AV39" s="93">
        <v>1.8</v>
      </c>
      <c r="BA39" s="151">
        <v>1.65</v>
      </c>
      <c r="BB39" s="148">
        <v>6</v>
      </c>
      <c r="BC39" s="91">
        <v>3.55</v>
      </c>
      <c r="BD39" s="128">
        <f t="shared" si="24"/>
        <v>12.222299999999997</v>
      </c>
      <c r="BE39" s="150">
        <v>4.6500000000000004</v>
      </c>
      <c r="BF39" s="128">
        <f t="shared" si="4"/>
        <v>14.166654999999988</v>
      </c>
      <c r="BG39" s="150">
        <v>2.4500000000000002</v>
      </c>
      <c r="BH39" s="91">
        <f t="shared" si="5"/>
        <v>14.999999994999982</v>
      </c>
      <c r="BK39" s="59"/>
      <c r="BL39" s="59"/>
      <c r="BM39" s="59"/>
      <c r="BN39" s="59"/>
      <c r="BO39" s="69">
        <v>265</v>
      </c>
      <c r="BP39" s="128">
        <f t="shared" si="7"/>
        <v>7.5</v>
      </c>
      <c r="BQ39" s="69">
        <v>325</v>
      </c>
      <c r="BR39" s="91">
        <f t="shared" si="8"/>
        <v>12.499998500000018</v>
      </c>
      <c r="BS39" s="69">
        <v>164</v>
      </c>
      <c r="BT39" s="91">
        <f t="shared" si="9"/>
        <v>11.111110999999969</v>
      </c>
      <c r="BV39" s="69">
        <v>45</v>
      </c>
      <c r="BW39" s="69">
        <f t="shared" si="10"/>
        <v>1.25</v>
      </c>
      <c r="BZ39" s="69">
        <v>205</v>
      </c>
      <c r="CA39" s="128">
        <f t="shared" si="12"/>
        <v>5.625</v>
      </c>
      <c r="CB39" s="69">
        <v>785</v>
      </c>
      <c r="CC39" s="91">
        <f t="shared" si="13"/>
        <v>9.3636300000000183</v>
      </c>
      <c r="CE39" s="69">
        <v>93.5</v>
      </c>
      <c r="CF39" s="69">
        <v>3.5</v>
      </c>
      <c r="CO39" s="107">
        <v>786</v>
      </c>
      <c r="CP39" s="91">
        <f t="shared" si="14"/>
        <v>9.2307800000000206</v>
      </c>
      <c r="CQ39" s="107">
        <v>810</v>
      </c>
      <c r="CR39" s="91">
        <f t="shared" si="15"/>
        <v>17.233215000000008</v>
      </c>
      <c r="CS39" s="69">
        <v>870</v>
      </c>
      <c r="CT39" s="91">
        <f t="shared" si="16"/>
        <v>16.929835000000004</v>
      </c>
      <c r="CU39" s="106">
        <v>561</v>
      </c>
      <c r="CV39" s="91">
        <f t="shared" si="17"/>
        <v>4.4444599999999816</v>
      </c>
      <c r="CX39" s="173">
        <v>15</v>
      </c>
      <c r="CY39" s="116">
        <f t="shared" si="18"/>
        <v>4.2391349999999939</v>
      </c>
      <c r="CZ39" s="69">
        <v>955</v>
      </c>
      <c r="DA39" s="91">
        <f t="shared" si="19"/>
        <v>4.6829700000000152</v>
      </c>
      <c r="DB39" s="69">
        <v>150</v>
      </c>
      <c r="DC39" s="91">
        <f t="shared" si="20"/>
        <v>4.4927450000000047</v>
      </c>
      <c r="DE39" s="177">
        <v>18</v>
      </c>
      <c r="DF39" s="91">
        <f t="shared" si="0"/>
        <v>11.999880000000003</v>
      </c>
      <c r="DG39" s="177">
        <v>18</v>
      </c>
      <c r="DH39" s="91">
        <f t="shared" si="1"/>
        <v>15.000012000000009</v>
      </c>
      <c r="DI39" s="69">
        <v>36</v>
      </c>
      <c r="DJ39" s="91">
        <f t="shared" si="2"/>
        <v>1.8000000000000009</v>
      </c>
      <c r="DN39" s="69">
        <v>435</v>
      </c>
      <c r="DO39" s="91">
        <f t="shared" si="21"/>
        <v>0.21875000000000011</v>
      </c>
      <c r="DP39" s="69">
        <v>55</v>
      </c>
      <c r="DQ39" s="91">
        <f t="shared" si="22"/>
        <v>5.8333450000000022</v>
      </c>
      <c r="DT39" s="182">
        <v>8.5</v>
      </c>
      <c r="DU39" s="91">
        <f t="shared" si="23"/>
        <v>4.4999999999999858</v>
      </c>
    </row>
    <row r="40" spans="11:125" x14ac:dyDescent="0.35">
      <c r="K40" s="59">
        <v>38</v>
      </c>
      <c r="Q40" s="117">
        <v>0.38</v>
      </c>
      <c r="R40" s="130">
        <v>0</v>
      </c>
      <c r="T40" s="91">
        <v>0.35</v>
      </c>
      <c r="U40" s="91">
        <v>3.5</v>
      </c>
      <c r="V40" s="91">
        <v>0.36</v>
      </c>
      <c r="W40" s="104">
        <v>4.5</v>
      </c>
      <c r="X40" s="125"/>
      <c r="Y40" s="107"/>
      <c r="Z40" s="127"/>
      <c r="AA40" s="106">
        <v>37</v>
      </c>
      <c r="AB40" s="91">
        <v>1.85</v>
      </c>
      <c r="AC40" s="125"/>
      <c r="AD40" s="107">
        <v>46</v>
      </c>
      <c r="AE40" s="69">
        <f t="shared" si="3"/>
        <v>4.2800000000000153</v>
      </c>
      <c r="AF40" s="125"/>
      <c r="AJ40" s="116">
        <v>1.07</v>
      </c>
      <c r="AK40" s="91">
        <v>0.75</v>
      </c>
      <c r="AM40" s="177">
        <v>19</v>
      </c>
      <c r="AN40" s="91">
        <v>19</v>
      </c>
      <c r="AP40" s="59"/>
      <c r="AQ40" s="119"/>
      <c r="AU40" s="106">
        <v>37</v>
      </c>
      <c r="AV40" s="91">
        <v>1.85</v>
      </c>
      <c r="BA40" s="152">
        <v>1.66</v>
      </c>
      <c r="BB40" s="147">
        <v>5.6000000000001</v>
      </c>
      <c r="BC40" s="91">
        <v>3.56</v>
      </c>
      <c r="BD40" s="128">
        <f t="shared" si="24"/>
        <v>12.000079999999997</v>
      </c>
      <c r="BE40" s="150">
        <v>4.66</v>
      </c>
      <c r="BF40" s="128">
        <f t="shared" si="4"/>
        <v>13.999987999999988</v>
      </c>
      <c r="BG40" s="150">
        <v>2.46</v>
      </c>
      <c r="BH40" s="91">
        <f t="shared" si="5"/>
        <v>14.857142851999981</v>
      </c>
      <c r="BK40" s="59"/>
      <c r="BL40" s="59"/>
      <c r="BM40" s="59"/>
      <c r="BN40" s="59"/>
      <c r="BO40" s="69">
        <v>266</v>
      </c>
      <c r="BP40" s="128">
        <f t="shared" si="7"/>
        <v>7</v>
      </c>
      <c r="BQ40" s="69">
        <v>326</v>
      </c>
      <c r="BR40" s="91">
        <f t="shared" si="8"/>
        <v>12.142855600000019</v>
      </c>
      <c r="BS40" s="69">
        <v>165</v>
      </c>
      <c r="BT40" s="91">
        <f t="shared" si="9"/>
        <v>10.714285599999968</v>
      </c>
      <c r="BV40" s="69">
        <v>46</v>
      </c>
      <c r="BW40" s="69">
        <f t="shared" si="10"/>
        <v>1</v>
      </c>
      <c r="BZ40" s="105">
        <v>206</v>
      </c>
      <c r="CA40" s="128">
        <f t="shared" si="12"/>
        <v>5.5</v>
      </c>
      <c r="CB40" s="105">
        <v>786</v>
      </c>
      <c r="CC40" s="91">
        <f t="shared" si="13"/>
        <v>9.3454480000000189</v>
      </c>
      <c r="CE40" s="69">
        <v>93.6</v>
      </c>
      <c r="CF40" s="69">
        <v>3.6</v>
      </c>
      <c r="CO40" s="107">
        <v>787</v>
      </c>
      <c r="CP40" s="91">
        <f t="shared" si="14"/>
        <v>8.9230880000000212</v>
      </c>
      <c r="CQ40" s="107">
        <v>811</v>
      </c>
      <c r="CR40" s="91">
        <f t="shared" si="15"/>
        <v>17.154164000000009</v>
      </c>
      <c r="CS40" s="69">
        <v>871</v>
      </c>
      <c r="CT40" s="91">
        <f t="shared" si="16"/>
        <v>16.842116000000004</v>
      </c>
      <c r="CU40" s="107">
        <v>562</v>
      </c>
      <c r="CV40" s="91">
        <f t="shared" si="17"/>
        <v>4.0000159999999818</v>
      </c>
      <c r="CX40" s="173">
        <v>15.1</v>
      </c>
      <c r="CY40" s="116">
        <f t="shared" si="18"/>
        <v>4.2173959999999937</v>
      </c>
      <c r="CZ40" s="69">
        <v>956</v>
      </c>
      <c r="DA40" s="91">
        <f t="shared" si="19"/>
        <v>4.6739120000000156</v>
      </c>
      <c r="DB40" s="69">
        <v>151</v>
      </c>
      <c r="DC40" s="91">
        <f t="shared" si="20"/>
        <v>4.4782520000000048</v>
      </c>
      <c r="DE40" s="177">
        <v>18.5</v>
      </c>
      <c r="DF40" s="91">
        <f t="shared" si="0"/>
        <v>12.333210000000003</v>
      </c>
      <c r="DG40" s="177">
        <v>18.5</v>
      </c>
      <c r="DH40" s="91">
        <f t="shared" si="1"/>
        <v>15.416679000000009</v>
      </c>
      <c r="DI40" s="69">
        <v>37</v>
      </c>
      <c r="DJ40" s="91">
        <f t="shared" si="2"/>
        <v>1.850000000000001</v>
      </c>
      <c r="DN40" s="69">
        <v>436</v>
      </c>
      <c r="DO40" s="91">
        <f t="shared" si="21"/>
        <v>0.22500000000000012</v>
      </c>
      <c r="DP40" s="69">
        <v>56</v>
      </c>
      <c r="DQ40" s="91">
        <f t="shared" si="22"/>
        <v>6.0000120000000026</v>
      </c>
      <c r="DT40" s="182">
        <v>8.6</v>
      </c>
      <c r="DU40" s="91">
        <f t="shared" si="23"/>
        <v>4.199999999999986</v>
      </c>
    </row>
    <row r="41" spans="11:125" x14ac:dyDescent="0.35">
      <c r="K41" s="59">
        <v>39</v>
      </c>
      <c r="Q41" s="117">
        <v>0.39</v>
      </c>
      <c r="R41" s="130">
        <v>0</v>
      </c>
      <c r="T41" s="91">
        <v>0.34</v>
      </c>
      <c r="U41" s="91">
        <v>3.6</v>
      </c>
      <c r="V41" s="91">
        <v>0.37</v>
      </c>
      <c r="W41" s="104">
        <v>4.625</v>
      </c>
      <c r="X41" s="125"/>
      <c r="Y41" s="107"/>
      <c r="Z41" s="127"/>
      <c r="AA41" s="106">
        <v>38</v>
      </c>
      <c r="AB41" s="91">
        <v>1.9</v>
      </c>
      <c r="AC41" s="125"/>
      <c r="AD41" s="107">
        <v>47</v>
      </c>
      <c r="AE41" s="69">
        <f t="shared" si="3"/>
        <v>4.2600000000000158</v>
      </c>
      <c r="AF41" s="125"/>
      <c r="AJ41" s="91">
        <v>1.08</v>
      </c>
      <c r="AK41" s="91">
        <v>0.5</v>
      </c>
      <c r="AM41" s="177">
        <v>19.5</v>
      </c>
      <c r="AN41" s="91">
        <v>19.5</v>
      </c>
      <c r="AP41" s="59"/>
      <c r="AQ41" s="119"/>
      <c r="AU41" s="106">
        <v>38</v>
      </c>
      <c r="AV41" s="91">
        <v>1.9</v>
      </c>
      <c r="BA41" s="152">
        <v>1.67</v>
      </c>
      <c r="BB41" s="147">
        <v>5.2000000000000997</v>
      </c>
      <c r="BC41" s="91">
        <v>3.57</v>
      </c>
      <c r="BD41" s="128">
        <f t="shared" si="24"/>
        <v>11.777859999999997</v>
      </c>
      <c r="BE41" s="150">
        <v>4.67</v>
      </c>
      <c r="BF41" s="128">
        <f t="shared" si="4"/>
        <v>13.833320999999987</v>
      </c>
      <c r="BG41" s="150">
        <v>2.4700000000000002</v>
      </c>
      <c r="BH41" s="91">
        <f t="shared" si="5"/>
        <v>14.714285708999981</v>
      </c>
      <c r="BK41" s="59"/>
      <c r="BL41" s="59"/>
      <c r="BM41" s="59"/>
      <c r="BN41" s="59"/>
      <c r="BO41" s="69">
        <v>267</v>
      </c>
      <c r="BP41" s="128">
        <f t="shared" si="7"/>
        <v>6.5</v>
      </c>
      <c r="BQ41" s="69">
        <v>327</v>
      </c>
      <c r="BR41" s="91">
        <f t="shared" si="8"/>
        <v>11.785712700000019</v>
      </c>
      <c r="BS41" s="69">
        <v>166</v>
      </c>
      <c r="BT41" s="91">
        <f t="shared" si="9"/>
        <v>10.317460199999967</v>
      </c>
      <c r="BV41" s="69">
        <v>47</v>
      </c>
      <c r="BW41" s="69">
        <f t="shared" si="10"/>
        <v>0.75</v>
      </c>
      <c r="BZ41" s="69">
        <v>207</v>
      </c>
      <c r="CA41" s="128">
        <f t="shared" si="12"/>
        <v>5.375</v>
      </c>
      <c r="CB41" s="69">
        <v>787</v>
      </c>
      <c r="CC41" s="91">
        <f t="shared" si="13"/>
        <v>9.3272660000000194</v>
      </c>
      <c r="CE41" s="69">
        <v>93.7</v>
      </c>
      <c r="CF41" s="69">
        <v>3.7</v>
      </c>
      <c r="CO41" s="107">
        <v>788</v>
      </c>
      <c r="CP41" s="91">
        <f t="shared" si="14"/>
        <v>8.6153960000000218</v>
      </c>
      <c r="CQ41" s="107">
        <v>812</v>
      </c>
      <c r="CR41" s="91">
        <f t="shared" si="15"/>
        <v>17.075113000000009</v>
      </c>
      <c r="CS41" s="69">
        <v>872</v>
      </c>
      <c r="CT41" s="91">
        <f t="shared" si="16"/>
        <v>16.754397000000004</v>
      </c>
      <c r="CU41" s="106">
        <v>563</v>
      </c>
      <c r="CV41" s="91">
        <f t="shared" si="17"/>
        <v>3.555571999999982</v>
      </c>
      <c r="CX41" s="173">
        <v>15.2</v>
      </c>
      <c r="CY41" s="116">
        <f t="shared" si="18"/>
        <v>4.1956569999999935</v>
      </c>
      <c r="CZ41" s="69">
        <v>957</v>
      </c>
      <c r="DA41" s="91">
        <f t="shared" si="19"/>
        <v>4.664854000000016</v>
      </c>
      <c r="DB41" s="69">
        <v>152</v>
      </c>
      <c r="DC41" s="91">
        <f t="shared" si="20"/>
        <v>4.4637590000000049</v>
      </c>
      <c r="DE41" s="177">
        <v>19</v>
      </c>
      <c r="DF41" s="91">
        <f t="shared" si="0"/>
        <v>12.666540000000003</v>
      </c>
      <c r="DG41" s="177">
        <v>19</v>
      </c>
      <c r="DH41" s="91">
        <f t="shared" si="1"/>
        <v>15.833346000000009</v>
      </c>
      <c r="DI41" s="69">
        <v>38</v>
      </c>
      <c r="DJ41" s="91">
        <f t="shared" si="2"/>
        <v>1.900000000000001</v>
      </c>
      <c r="DN41" s="69">
        <v>437</v>
      </c>
      <c r="DO41" s="91">
        <f t="shared" si="21"/>
        <v>0.23125000000000012</v>
      </c>
      <c r="DP41" s="69">
        <v>57</v>
      </c>
      <c r="DQ41" s="91">
        <f t="shared" si="22"/>
        <v>6.1666790000000029</v>
      </c>
      <c r="DT41" s="182">
        <v>8.6999999999999993</v>
      </c>
      <c r="DU41" s="91">
        <f t="shared" si="23"/>
        <v>3.8999999999999861</v>
      </c>
    </row>
    <row r="42" spans="11:125" x14ac:dyDescent="0.35">
      <c r="K42" s="59">
        <v>40</v>
      </c>
      <c r="Q42" s="117">
        <v>0.4</v>
      </c>
      <c r="R42" s="130">
        <v>0</v>
      </c>
      <c r="T42" s="91">
        <v>0.33</v>
      </c>
      <c r="U42" s="91">
        <v>3.7</v>
      </c>
      <c r="V42" s="91">
        <v>0.38</v>
      </c>
      <c r="W42" s="104">
        <v>4.75</v>
      </c>
      <c r="X42" s="125"/>
      <c r="Y42" s="107"/>
      <c r="Z42" s="127"/>
      <c r="AA42" s="107">
        <v>39</v>
      </c>
      <c r="AB42" s="91">
        <v>1.95</v>
      </c>
      <c r="AC42" s="125"/>
      <c r="AD42" s="107">
        <v>48</v>
      </c>
      <c r="AE42" s="69">
        <f t="shared" si="3"/>
        <v>4.2400000000000162</v>
      </c>
      <c r="AF42" s="125"/>
      <c r="AJ42" s="91">
        <v>1.0900000000000001</v>
      </c>
      <c r="AK42" s="91">
        <v>0.25</v>
      </c>
      <c r="AM42" s="177">
        <v>20</v>
      </c>
      <c r="AN42" s="91">
        <v>20</v>
      </c>
      <c r="AP42" s="59"/>
      <c r="AQ42" s="119"/>
      <c r="AU42" s="107">
        <v>39</v>
      </c>
      <c r="AV42" s="91">
        <v>1.95</v>
      </c>
      <c r="BA42" s="150">
        <v>1.68</v>
      </c>
      <c r="BB42" s="148">
        <v>4.8000000000001002</v>
      </c>
      <c r="BC42" s="91">
        <v>3.58</v>
      </c>
      <c r="BD42" s="128">
        <f t="shared" si="24"/>
        <v>11.555639999999997</v>
      </c>
      <c r="BE42" s="150">
        <v>4.68</v>
      </c>
      <c r="BF42" s="128">
        <f t="shared" si="4"/>
        <v>13.666653999999987</v>
      </c>
      <c r="BG42" s="150">
        <v>2.48</v>
      </c>
      <c r="BH42" s="91">
        <f t="shared" si="5"/>
        <v>14.57142856599998</v>
      </c>
      <c r="BK42" s="59"/>
      <c r="BL42" s="59"/>
      <c r="BM42" s="59"/>
      <c r="BN42" s="59"/>
      <c r="BO42" s="69">
        <v>268</v>
      </c>
      <c r="BP42" s="128">
        <f t="shared" si="7"/>
        <v>6</v>
      </c>
      <c r="BQ42" s="69">
        <v>328</v>
      </c>
      <c r="BR42" s="91">
        <f t="shared" si="8"/>
        <v>11.42856980000002</v>
      </c>
      <c r="BS42" s="69">
        <v>167</v>
      </c>
      <c r="BT42" s="91">
        <f t="shared" si="9"/>
        <v>9.9206347999999664</v>
      </c>
      <c r="BV42" s="69">
        <v>48</v>
      </c>
      <c r="BW42" s="69">
        <f t="shared" si="10"/>
        <v>0.5</v>
      </c>
      <c r="BZ42" s="69">
        <v>208</v>
      </c>
      <c r="CA42" s="128">
        <f t="shared" si="12"/>
        <v>5.25</v>
      </c>
      <c r="CB42" s="105">
        <v>788</v>
      </c>
      <c r="CC42" s="91">
        <f t="shared" si="13"/>
        <v>9.3090840000000199</v>
      </c>
      <c r="CE42" s="69">
        <v>93.8</v>
      </c>
      <c r="CF42" s="69">
        <v>3.8</v>
      </c>
      <c r="CO42" s="107">
        <v>789</v>
      </c>
      <c r="CP42" s="91">
        <f t="shared" si="14"/>
        <v>8.3077040000000224</v>
      </c>
      <c r="CQ42" s="107">
        <v>813</v>
      </c>
      <c r="CR42" s="91">
        <f t="shared" si="15"/>
        <v>16.996062000000009</v>
      </c>
      <c r="CS42" s="69">
        <v>873</v>
      </c>
      <c r="CT42" s="91">
        <f t="shared" si="16"/>
        <v>16.666678000000005</v>
      </c>
      <c r="CU42" s="106">
        <v>564</v>
      </c>
      <c r="CV42" s="91">
        <f t="shared" si="17"/>
        <v>3.1111279999999821</v>
      </c>
      <c r="CX42" s="173">
        <v>15.3</v>
      </c>
      <c r="CY42" s="116">
        <f t="shared" si="18"/>
        <v>4.1739179999999934</v>
      </c>
      <c r="CZ42" s="69">
        <v>958</v>
      </c>
      <c r="DA42" s="91">
        <f t="shared" si="19"/>
        <v>4.6557960000000165</v>
      </c>
      <c r="DB42" s="69">
        <v>153</v>
      </c>
      <c r="DC42" s="91">
        <f t="shared" si="20"/>
        <v>4.4492660000000051</v>
      </c>
      <c r="DE42" s="177">
        <v>19.5</v>
      </c>
      <c r="DF42" s="91">
        <f t="shared" si="0"/>
        <v>12.999870000000003</v>
      </c>
      <c r="DG42" s="177">
        <v>19.5</v>
      </c>
      <c r="DH42" s="91">
        <f t="shared" si="1"/>
        <v>16.25001300000001</v>
      </c>
      <c r="DI42" s="69">
        <v>39</v>
      </c>
      <c r="DJ42" s="91">
        <f t="shared" si="2"/>
        <v>1.9500000000000011</v>
      </c>
      <c r="DN42" s="69">
        <v>438</v>
      </c>
      <c r="DO42" s="91">
        <f t="shared" si="21"/>
        <v>0.23750000000000013</v>
      </c>
      <c r="DP42" s="69">
        <v>58</v>
      </c>
      <c r="DQ42" s="91">
        <f t="shared" si="22"/>
        <v>6.3333460000000033</v>
      </c>
      <c r="DT42" s="182">
        <v>8.8000000000000007</v>
      </c>
      <c r="DU42" s="91">
        <f t="shared" si="23"/>
        <v>3.5999999999999863</v>
      </c>
    </row>
    <row r="43" spans="11:125" x14ac:dyDescent="0.35">
      <c r="K43" s="59">
        <v>41</v>
      </c>
      <c r="Q43" s="117">
        <v>0.41</v>
      </c>
      <c r="R43" s="130">
        <v>0</v>
      </c>
      <c r="T43" s="91">
        <v>0.32</v>
      </c>
      <c r="U43" s="91">
        <v>3.8</v>
      </c>
      <c r="V43" s="91">
        <v>0.39</v>
      </c>
      <c r="W43" s="104">
        <v>4.875</v>
      </c>
      <c r="X43" s="125"/>
      <c r="Y43" s="107"/>
      <c r="Z43" s="127"/>
      <c r="AA43" s="106">
        <v>40</v>
      </c>
      <c r="AB43" s="93">
        <v>2</v>
      </c>
      <c r="AC43" s="125"/>
      <c r="AD43" s="107">
        <v>49</v>
      </c>
      <c r="AE43" s="69">
        <f t="shared" si="3"/>
        <v>4.2200000000000166</v>
      </c>
      <c r="AF43" s="125"/>
      <c r="AJ43" s="116">
        <v>1.1000000000000001</v>
      </c>
      <c r="AK43" s="91">
        <v>0</v>
      </c>
      <c r="AM43" s="177">
        <v>20.5</v>
      </c>
      <c r="AN43" s="91">
        <v>20.5</v>
      </c>
      <c r="AP43" s="59"/>
      <c r="AQ43" s="119"/>
      <c r="AU43" s="106">
        <v>40</v>
      </c>
      <c r="AV43" s="93">
        <v>2</v>
      </c>
      <c r="BA43" s="151">
        <v>1.69</v>
      </c>
      <c r="BB43" s="148">
        <v>4.4000000000000998</v>
      </c>
      <c r="BC43" s="91">
        <v>3.59</v>
      </c>
      <c r="BD43" s="128">
        <f t="shared" si="24"/>
        <v>11.333419999999997</v>
      </c>
      <c r="BE43" s="150">
        <v>4.6900000000000004</v>
      </c>
      <c r="BF43" s="128">
        <f t="shared" si="4"/>
        <v>13.499986999999987</v>
      </c>
      <c r="BG43" s="150">
        <v>2.4900000000000002</v>
      </c>
      <c r="BH43" s="91">
        <f t="shared" si="5"/>
        <v>14.42857142299998</v>
      </c>
      <c r="BK43" s="59"/>
      <c r="BL43" s="59"/>
      <c r="BM43" s="59"/>
      <c r="BN43" s="59"/>
      <c r="BO43" s="69">
        <v>269</v>
      </c>
      <c r="BP43" s="128">
        <f t="shared" si="7"/>
        <v>5.5</v>
      </c>
      <c r="BQ43" s="69">
        <v>329</v>
      </c>
      <c r="BR43" s="91">
        <f t="shared" si="8"/>
        <v>11.07142690000002</v>
      </c>
      <c r="BS43" s="69">
        <v>168</v>
      </c>
      <c r="BT43" s="91">
        <f t="shared" si="9"/>
        <v>9.5238093999999656</v>
      </c>
      <c r="BV43" s="69">
        <v>49</v>
      </c>
      <c r="BW43" s="69">
        <f t="shared" si="10"/>
        <v>0.25</v>
      </c>
      <c r="BZ43" s="69">
        <v>209</v>
      </c>
      <c r="CA43" s="128">
        <f t="shared" si="12"/>
        <v>5.125</v>
      </c>
      <c r="CB43" s="69">
        <v>789</v>
      </c>
      <c r="CC43" s="91">
        <f t="shared" si="13"/>
        <v>9.2909020000000204</v>
      </c>
      <c r="CE43" s="69">
        <v>93.9</v>
      </c>
      <c r="CF43" s="69">
        <v>3.9</v>
      </c>
      <c r="CO43" s="107">
        <v>790</v>
      </c>
      <c r="CP43" s="91">
        <f t="shared" si="14"/>
        <v>8.000012000000023</v>
      </c>
      <c r="CQ43" s="107">
        <v>814</v>
      </c>
      <c r="CR43" s="91">
        <f t="shared" si="15"/>
        <v>16.917011000000009</v>
      </c>
      <c r="CS43" s="69">
        <v>874</v>
      </c>
      <c r="CT43" s="91">
        <f t="shared" si="16"/>
        <v>16.578959000000005</v>
      </c>
      <c r="CU43" s="107">
        <v>565</v>
      </c>
      <c r="CV43" s="91">
        <f t="shared" si="17"/>
        <v>2.6666839999999823</v>
      </c>
      <c r="CX43" s="173">
        <v>15.4</v>
      </c>
      <c r="CY43" s="116">
        <f t="shared" si="18"/>
        <v>4.1521789999999932</v>
      </c>
      <c r="CZ43" s="69">
        <v>959</v>
      </c>
      <c r="DA43" s="91">
        <f t="shared" si="19"/>
        <v>4.6467380000000169</v>
      </c>
      <c r="DB43" s="69">
        <v>154</v>
      </c>
      <c r="DC43" s="91">
        <f t="shared" si="20"/>
        <v>4.4347730000000052</v>
      </c>
      <c r="DE43" s="177">
        <v>20</v>
      </c>
      <c r="DF43" s="91">
        <f t="shared" si="0"/>
        <v>13.333200000000003</v>
      </c>
      <c r="DG43" s="177">
        <v>20</v>
      </c>
      <c r="DH43" s="91">
        <f t="shared" si="1"/>
        <v>16.66668000000001</v>
      </c>
      <c r="DI43" s="69">
        <v>40</v>
      </c>
      <c r="DJ43" s="91">
        <f t="shared" si="2"/>
        <v>2.0000000000000009</v>
      </c>
      <c r="DN43" s="69">
        <v>439</v>
      </c>
      <c r="DO43" s="91">
        <f t="shared" si="21"/>
        <v>0.24375000000000013</v>
      </c>
      <c r="DP43" s="69">
        <v>59</v>
      </c>
      <c r="DQ43" s="91">
        <f t="shared" si="22"/>
        <v>6.5000130000000036</v>
      </c>
      <c r="DT43" s="182">
        <v>8.9</v>
      </c>
      <c r="DU43" s="91">
        <f t="shared" si="23"/>
        <v>3.2999999999999865</v>
      </c>
    </row>
    <row r="44" spans="11:125" x14ac:dyDescent="0.35">
      <c r="K44" s="59">
        <v>42</v>
      </c>
      <c r="Q44" s="117">
        <v>0.42</v>
      </c>
      <c r="R44" s="130">
        <v>0</v>
      </c>
      <c r="T44" s="91">
        <v>0.31</v>
      </c>
      <c r="U44" s="91">
        <v>3.9</v>
      </c>
      <c r="V44" s="91">
        <v>0.4</v>
      </c>
      <c r="W44" s="104">
        <v>5</v>
      </c>
      <c r="X44" s="125"/>
      <c r="Y44" s="107"/>
      <c r="Z44" s="127"/>
      <c r="AA44" s="106">
        <v>41</v>
      </c>
      <c r="AB44" s="91">
        <v>2.0499999999999998</v>
      </c>
      <c r="AC44" s="125"/>
      <c r="AD44" s="107">
        <v>50</v>
      </c>
      <c r="AE44" s="69">
        <f t="shared" si="3"/>
        <v>4.2000000000000171</v>
      </c>
      <c r="AF44" s="125"/>
      <c r="AJ44" s="91" t="s">
        <v>214</v>
      </c>
      <c r="AK44" s="121">
        <v>0</v>
      </c>
      <c r="AM44" s="177">
        <v>21</v>
      </c>
      <c r="AN44" s="91">
        <v>21</v>
      </c>
      <c r="AU44" s="106">
        <v>41</v>
      </c>
      <c r="AV44" s="91">
        <v>2.0499999999999998</v>
      </c>
      <c r="BA44" s="151">
        <v>1.7</v>
      </c>
      <c r="BB44" s="147">
        <v>4.0000000000001004</v>
      </c>
      <c r="BC44" s="91">
        <v>3.6</v>
      </c>
      <c r="BD44" s="128">
        <f t="shared" si="24"/>
        <v>11.111199999999997</v>
      </c>
      <c r="BE44" s="150">
        <v>4.7</v>
      </c>
      <c r="BF44" s="128">
        <f t="shared" si="4"/>
        <v>13.333319999999986</v>
      </c>
      <c r="BG44" s="150">
        <v>2.5</v>
      </c>
      <c r="BH44" s="91">
        <f t="shared" si="5"/>
        <v>14.285714279999979</v>
      </c>
      <c r="BK44" s="59"/>
      <c r="BL44" s="59"/>
      <c r="BM44" s="59"/>
      <c r="BN44" s="59"/>
      <c r="BO44" s="69">
        <v>270</v>
      </c>
      <c r="BP44" s="128">
        <f t="shared" si="7"/>
        <v>5</v>
      </c>
      <c r="BQ44" s="69">
        <v>330</v>
      </c>
      <c r="BR44" s="91">
        <f t="shared" si="8"/>
        <v>10.714284000000021</v>
      </c>
      <c r="BS44" s="69">
        <v>169</v>
      </c>
      <c r="BT44" s="91">
        <f t="shared" si="9"/>
        <v>9.1269839999999647</v>
      </c>
      <c r="BV44" s="69">
        <v>50</v>
      </c>
      <c r="BW44" s="69">
        <f t="shared" si="10"/>
        <v>0</v>
      </c>
      <c r="BZ44" s="105">
        <v>210</v>
      </c>
      <c r="CA44" s="128">
        <f t="shared" si="12"/>
        <v>5</v>
      </c>
      <c r="CB44" s="105">
        <v>790</v>
      </c>
      <c r="CC44" s="91">
        <f t="shared" si="13"/>
        <v>9.2727200000000209</v>
      </c>
      <c r="CE44" s="69">
        <v>94</v>
      </c>
      <c r="CF44" s="69">
        <v>4</v>
      </c>
      <c r="CO44" s="107">
        <v>791</v>
      </c>
      <c r="CP44" s="91">
        <f t="shared" si="14"/>
        <v>7.6923200000000227</v>
      </c>
      <c r="CQ44" s="107">
        <v>815</v>
      </c>
      <c r="CR44" s="91">
        <f t="shared" si="15"/>
        <v>16.83796000000001</v>
      </c>
      <c r="CS44" s="69">
        <v>875</v>
      </c>
      <c r="CT44" s="91">
        <f t="shared" si="16"/>
        <v>16.491240000000005</v>
      </c>
      <c r="CU44" s="106">
        <v>566</v>
      </c>
      <c r="CV44" s="91">
        <f t="shared" si="17"/>
        <v>2.2222399999999825</v>
      </c>
      <c r="CX44" s="173">
        <v>15.5</v>
      </c>
      <c r="CY44" s="116">
        <f t="shared" si="18"/>
        <v>4.130439999999993</v>
      </c>
      <c r="CZ44" s="69">
        <v>960</v>
      </c>
      <c r="DA44" s="91">
        <f t="shared" si="19"/>
        <v>4.6376800000000173</v>
      </c>
      <c r="DB44" s="69">
        <v>155</v>
      </c>
      <c r="DC44" s="91">
        <f t="shared" si="20"/>
        <v>4.4202800000000053</v>
      </c>
      <c r="DE44" s="177">
        <v>20.5</v>
      </c>
      <c r="DF44" s="91">
        <f t="shared" si="0"/>
        <v>13.666530000000003</v>
      </c>
      <c r="DG44" s="177">
        <v>20.5</v>
      </c>
      <c r="DH44" s="91">
        <f t="shared" si="1"/>
        <v>17.08334700000001</v>
      </c>
      <c r="DI44" s="69">
        <v>41</v>
      </c>
      <c r="DJ44" s="91">
        <f t="shared" si="2"/>
        <v>2.0500000000000007</v>
      </c>
      <c r="DN44" s="69">
        <v>440</v>
      </c>
      <c r="DO44" s="91">
        <f t="shared" si="21"/>
        <v>0.25000000000000011</v>
      </c>
      <c r="DP44" s="69">
        <v>60</v>
      </c>
      <c r="DQ44" s="91">
        <f t="shared" si="22"/>
        <v>6.6666800000000039</v>
      </c>
      <c r="DT44" s="182">
        <v>9</v>
      </c>
      <c r="DU44" s="91">
        <f t="shared" si="23"/>
        <v>2.9999999999999867</v>
      </c>
    </row>
    <row r="45" spans="11:125" x14ac:dyDescent="0.35">
      <c r="K45" s="59">
        <v>43</v>
      </c>
      <c r="Q45" s="117">
        <v>0.43</v>
      </c>
      <c r="R45" s="130">
        <v>0</v>
      </c>
      <c r="T45" s="91">
        <v>0.3</v>
      </c>
      <c r="U45" s="91">
        <v>4</v>
      </c>
      <c r="V45" s="69" t="s">
        <v>179</v>
      </c>
      <c r="W45" s="104">
        <v>5</v>
      </c>
      <c r="X45" s="125"/>
      <c r="Y45" s="107"/>
      <c r="Z45" s="127"/>
      <c r="AA45" s="107">
        <v>42</v>
      </c>
      <c r="AB45" s="91">
        <v>2.1</v>
      </c>
      <c r="AC45" s="125"/>
      <c r="AD45" s="107">
        <v>51</v>
      </c>
      <c r="AE45" s="69">
        <f t="shared" si="3"/>
        <v>4.1800000000000175</v>
      </c>
      <c r="AF45" s="125"/>
      <c r="AJ45" s="118"/>
      <c r="AM45" s="177">
        <v>21.5</v>
      </c>
      <c r="AN45" s="91">
        <v>21.5</v>
      </c>
      <c r="AU45" s="107">
        <v>42</v>
      </c>
      <c r="AV45" s="91">
        <v>2.1</v>
      </c>
      <c r="BA45" s="151">
        <v>1.71</v>
      </c>
      <c r="BB45" s="147">
        <v>3.6000000000001</v>
      </c>
      <c r="BC45" s="91">
        <v>3.61</v>
      </c>
      <c r="BD45" s="128">
        <f t="shared" si="24"/>
        <v>10.888979999999997</v>
      </c>
      <c r="BE45" s="150">
        <v>4.71</v>
      </c>
      <c r="BF45" s="128">
        <f t="shared" si="4"/>
        <v>13.166652999999986</v>
      </c>
      <c r="BG45" s="150">
        <v>2.5099999999999998</v>
      </c>
      <c r="BH45" s="91">
        <f t="shared" si="5"/>
        <v>14.142857136999979</v>
      </c>
      <c r="BK45" s="59"/>
      <c r="BL45" s="59"/>
      <c r="BM45" s="59"/>
      <c r="BN45" s="59"/>
      <c r="BO45" s="69">
        <v>271</v>
      </c>
      <c r="BP45" s="128">
        <f t="shared" si="7"/>
        <v>4.5</v>
      </c>
      <c r="BQ45" s="69">
        <v>331</v>
      </c>
      <c r="BR45" s="91">
        <f t="shared" si="8"/>
        <v>10.357141100000021</v>
      </c>
      <c r="BS45" s="69">
        <v>170</v>
      </c>
      <c r="BT45" s="91">
        <f t="shared" si="9"/>
        <v>8.7301585999999638</v>
      </c>
      <c r="BV45" s="69" t="s">
        <v>283</v>
      </c>
      <c r="BW45" s="69" t="s">
        <v>296</v>
      </c>
      <c r="BZ45" s="69">
        <v>211</v>
      </c>
      <c r="CA45" s="128">
        <f t="shared" si="12"/>
        <v>4.875</v>
      </c>
      <c r="CB45" s="69">
        <v>791</v>
      </c>
      <c r="CC45" s="91">
        <f t="shared" si="13"/>
        <v>9.2545380000000215</v>
      </c>
      <c r="CE45" s="69">
        <v>94.1</v>
      </c>
      <c r="CF45" s="69">
        <v>4.0999999999999996</v>
      </c>
      <c r="CO45" s="107">
        <v>792</v>
      </c>
      <c r="CP45" s="91">
        <f t="shared" si="14"/>
        <v>7.3846280000000224</v>
      </c>
      <c r="CQ45" s="107">
        <v>816</v>
      </c>
      <c r="CR45" s="91">
        <f t="shared" si="15"/>
        <v>16.75890900000001</v>
      </c>
      <c r="CS45" s="69">
        <v>876</v>
      </c>
      <c r="CT45" s="91">
        <f t="shared" si="16"/>
        <v>16.403521000000005</v>
      </c>
      <c r="CU45" s="106">
        <v>567</v>
      </c>
      <c r="CV45" s="91">
        <f t="shared" si="17"/>
        <v>1.7777959999999824</v>
      </c>
      <c r="CX45" s="173">
        <v>15.6</v>
      </c>
      <c r="CY45" s="116">
        <f t="shared" si="18"/>
        <v>4.1087009999999928</v>
      </c>
      <c r="CZ45" s="69">
        <v>961</v>
      </c>
      <c r="DA45" s="91">
        <f t="shared" si="19"/>
        <v>4.6286220000000178</v>
      </c>
      <c r="DB45" s="69">
        <v>156</v>
      </c>
      <c r="DC45" s="91">
        <f t="shared" si="20"/>
        <v>4.4057870000000054</v>
      </c>
      <c r="DE45" s="177">
        <v>21</v>
      </c>
      <c r="DF45" s="91">
        <f t="shared" si="0"/>
        <v>13.999860000000004</v>
      </c>
      <c r="DG45" s="177">
        <v>21</v>
      </c>
      <c r="DH45" s="91">
        <f t="shared" si="1"/>
        <v>17.500014000000011</v>
      </c>
      <c r="DI45" s="69">
        <v>42</v>
      </c>
      <c r="DJ45" s="91">
        <f t="shared" si="2"/>
        <v>2.1000000000000005</v>
      </c>
      <c r="DN45" s="69">
        <v>441</v>
      </c>
      <c r="DO45" s="91">
        <f t="shared" si="21"/>
        <v>0.25625000000000009</v>
      </c>
      <c r="DP45" s="69">
        <v>61</v>
      </c>
      <c r="DQ45" s="91">
        <f t="shared" si="22"/>
        <v>6.8333470000000043</v>
      </c>
      <c r="DT45" s="182">
        <v>9.1</v>
      </c>
      <c r="DU45" s="91">
        <f t="shared" si="23"/>
        <v>2.6999999999999869</v>
      </c>
    </row>
    <row r="46" spans="11:125" x14ac:dyDescent="0.35">
      <c r="K46" s="59">
        <v>44</v>
      </c>
      <c r="Q46" s="117">
        <v>0.44</v>
      </c>
      <c r="R46" s="130">
        <v>0</v>
      </c>
      <c r="T46" s="91">
        <v>0.28999999999999998</v>
      </c>
      <c r="U46" s="91">
        <v>4.0999999999999996</v>
      </c>
      <c r="Y46" s="107"/>
      <c r="Z46" s="127"/>
      <c r="AA46" s="106">
        <v>43</v>
      </c>
      <c r="AB46" s="91">
        <v>2.15</v>
      </c>
      <c r="AD46" s="107">
        <v>52</v>
      </c>
      <c r="AE46" s="69">
        <f t="shared" si="3"/>
        <v>4.1600000000000179</v>
      </c>
      <c r="AJ46" s="118"/>
      <c r="AM46" s="177">
        <v>22</v>
      </c>
      <c r="AN46" s="91">
        <v>22</v>
      </c>
      <c r="AU46" s="106">
        <v>43</v>
      </c>
      <c r="AV46" s="91">
        <v>2.15</v>
      </c>
      <c r="BA46" s="151">
        <v>1.72</v>
      </c>
      <c r="BB46" s="148">
        <v>3.2000000000001001</v>
      </c>
      <c r="BC46" s="91">
        <v>3.62</v>
      </c>
      <c r="BD46" s="128">
        <f t="shared" si="24"/>
        <v>10.666759999999996</v>
      </c>
      <c r="BE46" s="150">
        <v>4.72</v>
      </c>
      <c r="BF46" s="128">
        <f t="shared" si="4"/>
        <v>12.999985999999986</v>
      </c>
      <c r="BG46" s="150">
        <v>2.52</v>
      </c>
      <c r="BH46" s="91">
        <f t="shared" si="5"/>
        <v>13.999999993999978</v>
      </c>
      <c r="BK46" s="59"/>
      <c r="BL46" s="59"/>
      <c r="BM46" s="59"/>
      <c r="BN46" s="59"/>
      <c r="BO46" s="69">
        <v>272</v>
      </c>
      <c r="BP46" s="128">
        <f t="shared" si="7"/>
        <v>4</v>
      </c>
      <c r="BQ46" s="69">
        <v>332</v>
      </c>
      <c r="BR46" s="91">
        <f t="shared" si="8"/>
        <v>9.9999982000000216</v>
      </c>
      <c r="BS46" s="69">
        <v>171</v>
      </c>
      <c r="BT46" s="91">
        <f t="shared" si="9"/>
        <v>8.3333331999999629</v>
      </c>
      <c r="BZ46" s="69">
        <v>212</v>
      </c>
      <c r="CA46" s="128">
        <f t="shared" si="12"/>
        <v>4.75</v>
      </c>
      <c r="CB46" s="105">
        <v>792</v>
      </c>
      <c r="CC46" s="91">
        <f t="shared" si="13"/>
        <v>9.236356000000022</v>
      </c>
      <c r="CE46" s="69">
        <v>94.2</v>
      </c>
      <c r="CF46" s="69">
        <v>4.2</v>
      </c>
      <c r="CO46" s="107">
        <v>793</v>
      </c>
      <c r="CP46" s="91">
        <f t="shared" si="14"/>
        <v>7.0769360000000221</v>
      </c>
      <c r="CQ46" s="107">
        <v>817</v>
      </c>
      <c r="CR46" s="91">
        <f t="shared" si="15"/>
        <v>16.67985800000001</v>
      </c>
      <c r="CS46" s="69">
        <v>877</v>
      </c>
      <c r="CT46" s="91">
        <f t="shared" si="16"/>
        <v>16.315802000000005</v>
      </c>
      <c r="CU46" s="107">
        <v>568</v>
      </c>
      <c r="CV46" s="91">
        <f t="shared" si="17"/>
        <v>1.3333519999999823</v>
      </c>
      <c r="CX46" s="173">
        <v>15.7</v>
      </c>
      <c r="CY46" s="116">
        <f t="shared" si="18"/>
        <v>4.0869619999999927</v>
      </c>
      <c r="CZ46" s="69">
        <v>962</v>
      </c>
      <c r="DA46" s="91">
        <f t="shared" si="19"/>
        <v>4.6195640000000182</v>
      </c>
      <c r="DB46" s="69">
        <v>157</v>
      </c>
      <c r="DC46" s="91">
        <f t="shared" si="20"/>
        <v>4.3912940000000056</v>
      </c>
      <c r="DE46" s="177">
        <v>21.5</v>
      </c>
      <c r="DF46" s="91">
        <f t="shared" si="0"/>
        <v>14.333190000000004</v>
      </c>
      <c r="DG46" s="177">
        <v>21.5</v>
      </c>
      <c r="DH46" s="91">
        <f t="shared" si="1"/>
        <v>17.916681000000011</v>
      </c>
      <c r="DI46" s="69">
        <v>43</v>
      </c>
      <c r="DJ46" s="91">
        <f t="shared" si="2"/>
        <v>2.1500000000000004</v>
      </c>
      <c r="DN46" s="69">
        <v>442</v>
      </c>
      <c r="DO46" s="91">
        <f t="shared" si="21"/>
        <v>0.26250000000000007</v>
      </c>
      <c r="DP46" s="69">
        <v>62</v>
      </c>
      <c r="DQ46" s="91">
        <f t="shared" si="22"/>
        <v>7.0000140000000046</v>
      </c>
      <c r="DT46" s="182">
        <v>9.1999999999999993</v>
      </c>
      <c r="DU46" s="91">
        <f t="shared" si="23"/>
        <v>2.399999999999987</v>
      </c>
    </row>
    <row r="47" spans="11:125" x14ac:dyDescent="0.35">
      <c r="K47" s="59">
        <v>45</v>
      </c>
      <c r="Q47" s="117">
        <v>0.45</v>
      </c>
      <c r="R47" s="130">
        <v>0</v>
      </c>
      <c r="T47" s="91">
        <v>0.28000000000000003</v>
      </c>
      <c r="U47" s="91">
        <v>4.2</v>
      </c>
      <c r="Y47" s="107"/>
      <c r="Z47" s="127"/>
      <c r="AA47" s="106">
        <v>44</v>
      </c>
      <c r="AB47" s="93">
        <v>2.2000000000000002</v>
      </c>
      <c r="AD47" s="107">
        <v>53</v>
      </c>
      <c r="AE47" s="69">
        <f t="shared" si="3"/>
        <v>4.1400000000000183</v>
      </c>
      <c r="AJ47" s="118"/>
      <c r="AM47" s="177">
        <v>22.5</v>
      </c>
      <c r="AN47" s="91">
        <v>22.5</v>
      </c>
      <c r="AU47" s="106">
        <v>44</v>
      </c>
      <c r="AV47" s="93">
        <v>2.2000000000000002</v>
      </c>
      <c r="BA47" s="152">
        <v>1.73</v>
      </c>
      <c r="BB47" s="148">
        <v>2.8000000000001002</v>
      </c>
      <c r="BC47" s="91">
        <v>3.63</v>
      </c>
      <c r="BD47" s="128">
        <f t="shared" si="24"/>
        <v>10.444539999999996</v>
      </c>
      <c r="BE47" s="150">
        <v>4.7300000000000004</v>
      </c>
      <c r="BF47" s="128">
        <f t="shared" si="4"/>
        <v>12.833318999999985</v>
      </c>
      <c r="BG47" s="150">
        <v>2.5299999999999998</v>
      </c>
      <c r="BH47" s="91">
        <f t="shared" si="5"/>
        <v>13.857142850999978</v>
      </c>
      <c r="BK47" s="59"/>
      <c r="BL47" s="59"/>
      <c r="BM47" s="59"/>
      <c r="BN47" s="59"/>
      <c r="BO47" s="69">
        <v>273</v>
      </c>
      <c r="BP47" s="128">
        <f t="shared" si="7"/>
        <v>3.5</v>
      </c>
      <c r="BQ47" s="69">
        <v>333</v>
      </c>
      <c r="BR47" s="91">
        <f t="shared" si="8"/>
        <v>9.6428553000000221</v>
      </c>
      <c r="BS47" s="69">
        <v>172</v>
      </c>
      <c r="BT47" s="91">
        <f t="shared" si="9"/>
        <v>7.9365077999999629</v>
      </c>
      <c r="BZ47" s="69">
        <v>213</v>
      </c>
      <c r="CA47" s="128">
        <f t="shared" si="12"/>
        <v>4.625</v>
      </c>
      <c r="CB47" s="69">
        <v>793</v>
      </c>
      <c r="CC47" s="91">
        <f t="shared" si="13"/>
        <v>9.2181740000000225</v>
      </c>
      <c r="CE47" s="69">
        <v>94.3</v>
      </c>
      <c r="CF47" s="69">
        <v>4.3</v>
      </c>
      <c r="CO47" s="107">
        <v>794</v>
      </c>
      <c r="CP47" s="91">
        <f t="shared" si="14"/>
        <v>6.7692440000000218</v>
      </c>
      <c r="CQ47" s="107">
        <v>818</v>
      </c>
      <c r="CR47" s="91">
        <f t="shared" si="15"/>
        <v>16.60080700000001</v>
      </c>
      <c r="CS47" s="69">
        <v>878</v>
      </c>
      <c r="CT47" s="91">
        <f t="shared" si="16"/>
        <v>16.228083000000005</v>
      </c>
      <c r="CU47" s="106">
        <v>569</v>
      </c>
      <c r="CV47" s="91">
        <f t="shared" si="17"/>
        <v>0.88890799999998227</v>
      </c>
      <c r="CX47" s="173">
        <v>15.8</v>
      </c>
      <c r="CY47" s="116">
        <f t="shared" si="18"/>
        <v>4.0652229999999925</v>
      </c>
      <c r="CZ47" s="69">
        <v>963</v>
      </c>
      <c r="DA47" s="91">
        <f t="shared" si="19"/>
        <v>4.6105060000000186</v>
      </c>
      <c r="DB47" s="69">
        <v>158</v>
      </c>
      <c r="DC47" s="91">
        <f t="shared" si="20"/>
        <v>4.3768010000000057</v>
      </c>
      <c r="DE47" s="177">
        <v>22</v>
      </c>
      <c r="DF47" s="91">
        <f t="shared" si="0"/>
        <v>14.666520000000004</v>
      </c>
      <c r="DG47" s="177">
        <v>22</v>
      </c>
      <c r="DH47" s="91">
        <f t="shared" si="1"/>
        <v>18.333348000000012</v>
      </c>
      <c r="DI47" s="69">
        <v>44</v>
      </c>
      <c r="DJ47" s="91">
        <f t="shared" si="2"/>
        <v>2.2000000000000002</v>
      </c>
      <c r="DN47" s="69">
        <v>443</v>
      </c>
      <c r="DO47" s="91">
        <f t="shared" si="21"/>
        <v>0.26875000000000004</v>
      </c>
      <c r="DP47" s="69">
        <v>63</v>
      </c>
      <c r="DQ47" s="91">
        <f t="shared" si="22"/>
        <v>7.166681000000005</v>
      </c>
      <c r="DT47" s="182">
        <v>9.3000000000000007</v>
      </c>
      <c r="DU47" s="91">
        <f t="shared" si="23"/>
        <v>2.0999999999999872</v>
      </c>
    </row>
    <row r="48" spans="11:125" x14ac:dyDescent="0.35">
      <c r="K48" s="59">
        <v>46</v>
      </c>
      <c r="Q48" s="117">
        <v>0.46</v>
      </c>
      <c r="R48" s="130">
        <v>0</v>
      </c>
      <c r="T48" s="91">
        <v>0.27</v>
      </c>
      <c r="U48" s="91">
        <v>4.3</v>
      </c>
      <c r="Y48" s="107"/>
      <c r="Z48" s="127"/>
      <c r="AA48" s="107">
        <v>45</v>
      </c>
      <c r="AB48" s="91">
        <v>2.25</v>
      </c>
      <c r="AD48" s="107">
        <v>54</v>
      </c>
      <c r="AE48" s="69">
        <f t="shared" si="3"/>
        <v>4.1200000000000188</v>
      </c>
      <c r="AJ48" s="118"/>
      <c r="AM48" s="177">
        <v>23</v>
      </c>
      <c r="AN48" s="91">
        <v>23</v>
      </c>
      <c r="AU48" s="107">
        <v>45</v>
      </c>
      <c r="AV48" s="91">
        <v>2.25</v>
      </c>
      <c r="BA48" s="152">
        <v>1.74</v>
      </c>
      <c r="BB48" s="147">
        <v>2.4000000000000998</v>
      </c>
      <c r="BC48" s="91">
        <v>3.64</v>
      </c>
      <c r="BD48" s="128">
        <f t="shared" si="24"/>
        <v>10.222319999999996</v>
      </c>
      <c r="BE48" s="150">
        <v>4.74</v>
      </c>
      <c r="BF48" s="128">
        <f t="shared" si="4"/>
        <v>12.666651999999985</v>
      </c>
      <c r="BG48" s="150">
        <v>2.54</v>
      </c>
      <c r="BH48" s="91">
        <f t="shared" si="5"/>
        <v>13.714285707999977</v>
      </c>
      <c r="BK48" s="59"/>
      <c r="BL48" s="59"/>
      <c r="BM48" s="59"/>
      <c r="BN48" s="59"/>
      <c r="BO48" s="69">
        <v>274</v>
      </c>
      <c r="BP48" s="128">
        <f t="shared" si="7"/>
        <v>3</v>
      </c>
      <c r="BQ48" s="69">
        <v>334</v>
      </c>
      <c r="BR48" s="91">
        <f t="shared" si="8"/>
        <v>9.2857124000000226</v>
      </c>
      <c r="BS48" s="69">
        <v>173</v>
      </c>
      <c r="BT48" s="91">
        <f t="shared" si="9"/>
        <v>7.5396823999999629</v>
      </c>
      <c r="BZ48" s="105">
        <v>214</v>
      </c>
      <c r="CA48" s="128">
        <f t="shared" si="12"/>
        <v>4.5</v>
      </c>
      <c r="CB48" s="105">
        <v>794</v>
      </c>
      <c r="CC48" s="91">
        <f t="shared" si="13"/>
        <v>9.199992000000023</v>
      </c>
      <c r="CE48" s="69">
        <v>94.4</v>
      </c>
      <c r="CF48" s="69">
        <v>4.4000000000000004</v>
      </c>
      <c r="CO48" s="107">
        <v>795</v>
      </c>
      <c r="CP48" s="91">
        <f t="shared" si="14"/>
        <v>6.4615520000000215</v>
      </c>
      <c r="CQ48" s="107">
        <v>819</v>
      </c>
      <c r="CR48" s="91">
        <f t="shared" si="15"/>
        <v>16.521756000000011</v>
      </c>
      <c r="CS48" s="69">
        <v>879</v>
      </c>
      <c r="CT48" s="91">
        <f t="shared" si="16"/>
        <v>16.140364000000005</v>
      </c>
      <c r="CU48" s="106">
        <v>570</v>
      </c>
      <c r="CV48" s="91">
        <f t="shared" si="17"/>
        <v>0.44446399999998226</v>
      </c>
      <c r="CX48" s="173">
        <v>15.9</v>
      </c>
      <c r="CY48" s="116">
        <f t="shared" si="18"/>
        <v>4.0434839999999923</v>
      </c>
      <c r="CZ48" s="69">
        <v>964</v>
      </c>
      <c r="DA48" s="91">
        <f t="shared" si="19"/>
        <v>4.6014480000000191</v>
      </c>
      <c r="DB48" s="69">
        <v>159</v>
      </c>
      <c r="DC48" s="91">
        <f t="shared" si="20"/>
        <v>4.3623080000000058</v>
      </c>
      <c r="DE48" s="177">
        <v>22.5</v>
      </c>
      <c r="DF48" s="91">
        <f t="shared" si="0"/>
        <v>14.999850000000004</v>
      </c>
      <c r="DG48" s="177">
        <v>22.5</v>
      </c>
      <c r="DH48" s="91">
        <f t="shared" si="1"/>
        <v>18.750015000000012</v>
      </c>
      <c r="DI48" s="69">
        <v>45</v>
      </c>
      <c r="DJ48" s="91">
        <f t="shared" si="2"/>
        <v>2.25</v>
      </c>
      <c r="DN48" s="69">
        <v>444</v>
      </c>
      <c r="DO48" s="91">
        <f t="shared" si="21"/>
        <v>0.27500000000000002</v>
      </c>
      <c r="DP48" s="69">
        <v>64</v>
      </c>
      <c r="DQ48" s="91">
        <f t="shared" si="22"/>
        <v>7.3333480000000053</v>
      </c>
      <c r="DT48" s="182">
        <v>9.4</v>
      </c>
      <c r="DU48" s="91">
        <f t="shared" si="23"/>
        <v>1.7999999999999872</v>
      </c>
    </row>
    <row r="49" spans="11:125" x14ac:dyDescent="0.35">
      <c r="K49" s="59">
        <v>47</v>
      </c>
      <c r="Q49" s="117">
        <v>0.47</v>
      </c>
      <c r="R49" s="130">
        <v>0</v>
      </c>
      <c r="T49" s="91">
        <v>0.26</v>
      </c>
      <c r="U49" s="91">
        <v>4.4000000000000004</v>
      </c>
      <c r="Y49" s="107"/>
      <c r="Z49" s="127"/>
      <c r="AA49" s="106">
        <v>46</v>
      </c>
      <c r="AB49" s="91">
        <v>2.2999999999999998</v>
      </c>
      <c r="AD49" s="107">
        <v>55</v>
      </c>
      <c r="AE49" s="69">
        <f t="shared" si="3"/>
        <v>4.1000000000000192</v>
      </c>
      <c r="AJ49" s="118"/>
      <c r="AM49" s="177">
        <v>23.5</v>
      </c>
      <c r="AN49" s="91">
        <v>23.5</v>
      </c>
      <c r="AU49" s="106">
        <v>46</v>
      </c>
      <c r="AV49" s="91">
        <v>2.2999999999999998</v>
      </c>
      <c r="BA49" s="150">
        <v>1.75</v>
      </c>
      <c r="BB49" s="147">
        <v>2.0000000000000999</v>
      </c>
      <c r="BC49" s="91">
        <v>3.65</v>
      </c>
      <c r="BD49" s="128">
        <f t="shared" si="24"/>
        <v>10.000099999999996</v>
      </c>
      <c r="BE49" s="150">
        <v>4.75</v>
      </c>
      <c r="BF49" s="128">
        <f t="shared" si="4"/>
        <v>12.499984999999985</v>
      </c>
      <c r="BG49" s="150">
        <v>2.5499999999999998</v>
      </c>
      <c r="BH49" s="91">
        <f t="shared" si="5"/>
        <v>13.571428564999977</v>
      </c>
      <c r="BK49" s="59"/>
      <c r="BL49" s="59"/>
      <c r="BM49" s="59"/>
      <c r="BN49" s="59"/>
      <c r="BO49" s="69">
        <v>275</v>
      </c>
      <c r="BP49" s="128">
        <f t="shared" si="7"/>
        <v>2.5</v>
      </c>
      <c r="BQ49" s="69">
        <v>335</v>
      </c>
      <c r="BR49" s="91">
        <f t="shared" si="8"/>
        <v>8.9285695000000231</v>
      </c>
      <c r="BS49" s="69">
        <v>174</v>
      </c>
      <c r="BT49" s="91">
        <f t="shared" si="9"/>
        <v>7.1428569999999629</v>
      </c>
      <c r="BZ49" s="69">
        <v>215</v>
      </c>
      <c r="CA49" s="128">
        <f t="shared" si="12"/>
        <v>4.375</v>
      </c>
      <c r="CB49" s="69">
        <v>795</v>
      </c>
      <c r="CC49" s="91">
        <f t="shared" si="13"/>
        <v>9.1818100000000236</v>
      </c>
      <c r="CE49" s="69">
        <v>94.5</v>
      </c>
      <c r="CF49" s="69">
        <v>4.5</v>
      </c>
      <c r="CO49" s="107">
        <v>796</v>
      </c>
      <c r="CP49" s="91">
        <f t="shared" si="14"/>
        <v>6.1538600000000212</v>
      </c>
      <c r="CQ49" s="107">
        <v>820</v>
      </c>
      <c r="CR49" s="91">
        <f t="shared" si="15"/>
        <v>16.442705000000011</v>
      </c>
      <c r="CS49" s="69">
        <v>880</v>
      </c>
      <c r="CT49" s="91">
        <f t="shared" si="16"/>
        <v>16.052645000000005</v>
      </c>
      <c r="CU49" s="107">
        <v>571</v>
      </c>
      <c r="CV49" s="91">
        <v>0</v>
      </c>
      <c r="CX49" s="173">
        <v>16</v>
      </c>
      <c r="CY49" s="116">
        <f t="shared" si="18"/>
        <v>4.0217449999999921</v>
      </c>
      <c r="CZ49" s="69">
        <v>965</v>
      </c>
      <c r="DA49" s="91">
        <f t="shared" si="19"/>
        <v>4.5923900000000195</v>
      </c>
      <c r="DB49" s="69">
        <v>160</v>
      </c>
      <c r="DC49" s="91">
        <f t="shared" si="20"/>
        <v>4.347815000000006</v>
      </c>
      <c r="DE49" s="177">
        <v>23</v>
      </c>
      <c r="DF49" s="91">
        <f t="shared" si="0"/>
        <v>15.333180000000004</v>
      </c>
      <c r="DG49" s="177">
        <v>23</v>
      </c>
      <c r="DH49" s="91">
        <f t="shared" si="1"/>
        <v>19.166682000000012</v>
      </c>
      <c r="DI49" s="69">
        <v>46</v>
      </c>
      <c r="DJ49" s="91">
        <f t="shared" si="2"/>
        <v>2.2999999999999998</v>
      </c>
      <c r="DN49" s="69">
        <v>445</v>
      </c>
      <c r="DO49" s="91">
        <f t="shared" si="21"/>
        <v>0.28125</v>
      </c>
      <c r="DP49" s="69">
        <v>65</v>
      </c>
      <c r="DQ49" s="91">
        <f t="shared" si="22"/>
        <v>7.5000150000000056</v>
      </c>
      <c r="DT49" s="182">
        <v>9.5</v>
      </c>
      <c r="DU49" s="91">
        <f t="shared" si="23"/>
        <v>1.4999999999999871</v>
      </c>
    </row>
    <row r="50" spans="11:125" ht="29" x14ac:dyDescent="0.35">
      <c r="K50" s="59">
        <v>48</v>
      </c>
      <c r="Q50" s="117">
        <v>0.48</v>
      </c>
      <c r="R50" s="130">
        <v>0</v>
      </c>
      <c r="T50" s="91">
        <v>0.25</v>
      </c>
      <c r="U50" s="91">
        <v>4.5</v>
      </c>
      <c r="Y50" s="107"/>
      <c r="Z50" s="127"/>
      <c r="AA50" s="106">
        <v>47</v>
      </c>
      <c r="AB50" s="91">
        <v>2.35</v>
      </c>
      <c r="AD50" s="107">
        <v>56</v>
      </c>
      <c r="AE50" s="69">
        <f t="shared" si="3"/>
        <v>4.0800000000000196</v>
      </c>
      <c r="AJ50" s="118"/>
      <c r="AM50" s="177">
        <v>24</v>
      </c>
      <c r="AN50" s="91">
        <v>24</v>
      </c>
      <c r="AU50" s="106">
        <v>47</v>
      </c>
      <c r="AV50" s="91">
        <v>2.35</v>
      </c>
      <c r="BA50" s="151">
        <v>1.76</v>
      </c>
      <c r="BB50" s="148">
        <v>1.6000000000001</v>
      </c>
      <c r="BC50" s="91">
        <v>3.66</v>
      </c>
      <c r="BD50" s="128">
        <f t="shared" si="24"/>
        <v>9.7778799999999961</v>
      </c>
      <c r="BE50" s="150">
        <v>4.76</v>
      </c>
      <c r="BF50" s="128">
        <f t="shared" si="4"/>
        <v>12.333317999999984</v>
      </c>
      <c r="BG50" s="150">
        <v>2.56</v>
      </c>
      <c r="BH50" s="91">
        <f t="shared" si="5"/>
        <v>13.428571421999976</v>
      </c>
      <c r="BK50" s="59"/>
      <c r="BL50" s="59"/>
      <c r="BM50" s="59"/>
      <c r="BN50" s="59"/>
      <c r="BO50" s="69">
        <v>276</v>
      </c>
      <c r="BP50" s="128">
        <f t="shared" si="7"/>
        <v>2</v>
      </c>
      <c r="BQ50" s="69">
        <v>336</v>
      </c>
      <c r="BR50" s="91">
        <f t="shared" si="8"/>
        <v>8.5714266000000237</v>
      </c>
      <c r="BS50" s="69">
        <v>175</v>
      </c>
      <c r="BT50" s="91">
        <f t="shared" si="9"/>
        <v>6.7460315999999629</v>
      </c>
      <c r="BZ50" s="69">
        <v>216</v>
      </c>
      <c r="CA50" s="128">
        <f t="shared" si="12"/>
        <v>4.25</v>
      </c>
      <c r="CB50" s="105">
        <v>796</v>
      </c>
      <c r="CC50" s="91">
        <f t="shared" si="13"/>
        <v>9.1636280000000241</v>
      </c>
      <c r="CE50" s="69">
        <v>94.6</v>
      </c>
      <c r="CF50" s="69">
        <v>4.5999999999999996</v>
      </c>
      <c r="CO50" s="107">
        <v>797</v>
      </c>
      <c r="CP50" s="91">
        <f t="shared" si="14"/>
        <v>5.8461680000000209</v>
      </c>
      <c r="CQ50" s="107">
        <v>821</v>
      </c>
      <c r="CR50" s="91">
        <f t="shared" si="15"/>
        <v>16.363654000000011</v>
      </c>
      <c r="CS50" s="69">
        <v>881</v>
      </c>
      <c r="CT50" s="91">
        <f t="shared" si="16"/>
        <v>15.964926000000006</v>
      </c>
      <c r="CU50" s="115" t="s">
        <v>269</v>
      </c>
      <c r="CV50" s="69" t="s">
        <v>296</v>
      </c>
      <c r="CX50" s="173">
        <v>16.100000000000001</v>
      </c>
      <c r="CY50" s="116">
        <f t="shared" si="18"/>
        <v>4.000005999999992</v>
      </c>
      <c r="CZ50" s="69">
        <v>966</v>
      </c>
      <c r="DA50" s="91">
        <f t="shared" si="19"/>
        <v>4.5833320000000199</v>
      </c>
      <c r="DB50" s="69">
        <v>161</v>
      </c>
      <c r="DC50" s="91">
        <f t="shared" si="20"/>
        <v>4.3333220000000061</v>
      </c>
      <c r="DE50" s="177">
        <v>23.5</v>
      </c>
      <c r="DF50" s="91">
        <f t="shared" si="0"/>
        <v>15.666510000000004</v>
      </c>
      <c r="DG50" s="177">
        <v>23.5</v>
      </c>
      <c r="DH50" s="91">
        <f t="shared" si="1"/>
        <v>19.583349000000013</v>
      </c>
      <c r="DI50" s="69">
        <v>47</v>
      </c>
      <c r="DJ50" s="91">
        <f t="shared" si="2"/>
        <v>2.3499999999999996</v>
      </c>
      <c r="DN50" s="69">
        <v>446</v>
      </c>
      <c r="DO50" s="91">
        <f t="shared" si="21"/>
        <v>0.28749999999999998</v>
      </c>
      <c r="DP50" s="69">
        <v>66</v>
      </c>
      <c r="DQ50" s="91">
        <f t="shared" si="22"/>
        <v>7.666682000000006</v>
      </c>
      <c r="DT50" s="182">
        <v>9.6</v>
      </c>
      <c r="DU50" s="91">
        <f t="shared" si="23"/>
        <v>1.1999999999999871</v>
      </c>
    </row>
    <row r="51" spans="11:125" x14ac:dyDescent="0.35">
      <c r="K51" s="59">
        <v>49</v>
      </c>
      <c r="Q51" s="117">
        <v>0.49</v>
      </c>
      <c r="R51" s="130">
        <v>0</v>
      </c>
      <c r="T51" s="91">
        <v>0.24</v>
      </c>
      <c r="U51" s="91">
        <v>4.5999999999999996</v>
      </c>
      <c r="Y51" s="106"/>
      <c r="Z51" s="127"/>
      <c r="AA51" s="107">
        <v>48</v>
      </c>
      <c r="AB51" s="93">
        <v>2.4</v>
      </c>
      <c r="AD51" s="107">
        <v>57</v>
      </c>
      <c r="AE51" s="69">
        <f t="shared" si="3"/>
        <v>4.06000000000002</v>
      </c>
      <c r="AJ51" s="118"/>
      <c r="AM51" s="177">
        <v>24.5</v>
      </c>
      <c r="AN51" s="91">
        <v>24.5</v>
      </c>
      <c r="AU51" s="107">
        <v>48</v>
      </c>
      <c r="AV51" s="93">
        <v>2.4</v>
      </c>
      <c r="BA51" s="151">
        <v>1.77</v>
      </c>
      <c r="BB51" s="148">
        <v>1.2000000000001001</v>
      </c>
      <c r="BC51" s="91">
        <v>3.67</v>
      </c>
      <c r="BD51" s="128">
        <f t="shared" si="24"/>
        <v>9.555659999999996</v>
      </c>
      <c r="BE51" s="150">
        <v>4.7699999999999996</v>
      </c>
      <c r="BF51" s="128">
        <f t="shared" si="4"/>
        <v>12.166650999999984</v>
      </c>
      <c r="BG51" s="150">
        <v>2.57</v>
      </c>
      <c r="BH51" s="91">
        <f t="shared" si="5"/>
        <v>13.285714278999976</v>
      </c>
      <c r="BK51" s="59"/>
      <c r="BL51" s="59"/>
      <c r="BM51" s="59"/>
      <c r="BN51" s="59"/>
      <c r="BO51" s="69">
        <v>277</v>
      </c>
      <c r="BP51" s="128">
        <f t="shared" si="7"/>
        <v>1.5</v>
      </c>
      <c r="BQ51" s="69">
        <v>337</v>
      </c>
      <c r="BR51" s="91">
        <f t="shared" si="8"/>
        <v>8.2142837000000242</v>
      </c>
      <c r="BS51" s="69">
        <v>176</v>
      </c>
      <c r="BT51" s="91">
        <f t="shared" si="9"/>
        <v>6.3492061999999629</v>
      </c>
      <c r="BZ51" s="69">
        <v>217</v>
      </c>
      <c r="CA51" s="128">
        <f t="shared" si="12"/>
        <v>4.125</v>
      </c>
      <c r="CB51" s="69">
        <v>797</v>
      </c>
      <c r="CC51" s="91">
        <f t="shared" si="13"/>
        <v>9.1454460000000246</v>
      </c>
      <c r="CE51" s="69">
        <v>94.7</v>
      </c>
      <c r="CF51" s="69">
        <v>4.7</v>
      </c>
      <c r="CO51" s="107">
        <v>798</v>
      </c>
      <c r="CP51" s="128">
        <f t="shared" si="14"/>
        <v>5.5384760000000206</v>
      </c>
      <c r="CQ51" s="107">
        <v>822</v>
      </c>
      <c r="CR51" s="91">
        <f t="shared" si="15"/>
        <v>16.284603000000011</v>
      </c>
      <c r="CS51" s="69">
        <v>882</v>
      </c>
      <c r="CT51" s="91">
        <f t="shared" si="16"/>
        <v>15.877207000000006</v>
      </c>
      <c r="CX51" s="173">
        <v>16.2</v>
      </c>
      <c r="CY51" s="116">
        <f t="shared" si="18"/>
        <v>3.9782669999999918</v>
      </c>
      <c r="CZ51" s="69">
        <v>967</v>
      </c>
      <c r="DA51" s="91">
        <f t="shared" si="19"/>
        <v>4.5742740000000204</v>
      </c>
      <c r="DB51" s="69">
        <v>162</v>
      </c>
      <c r="DC51" s="91">
        <f t="shared" si="20"/>
        <v>4.3188290000000062</v>
      </c>
      <c r="DE51" s="177">
        <v>24</v>
      </c>
      <c r="DF51" s="91">
        <f t="shared" si="0"/>
        <v>15.999840000000004</v>
      </c>
      <c r="DG51" s="177">
        <v>24</v>
      </c>
      <c r="DH51" s="91">
        <f t="shared" si="1"/>
        <v>20.000016000000013</v>
      </c>
      <c r="DI51" s="69">
        <v>48</v>
      </c>
      <c r="DJ51" s="91">
        <f t="shared" si="2"/>
        <v>2.3999999999999995</v>
      </c>
      <c r="DN51" s="69">
        <v>447</v>
      </c>
      <c r="DO51" s="91">
        <f t="shared" si="21"/>
        <v>0.29374999999999996</v>
      </c>
      <c r="DP51" s="69">
        <v>67</v>
      </c>
      <c r="DQ51" s="91">
        <f t="shared" si="22"/>
        <v>7.8333490000000063</v>
      </c>
      <c r="DT51" s="182">
        <v>9.6999999999999993</v>
      </c>
      <c r="DU51" s="91">
        <f t="shared" si="23"/>
        <v>0.89999999999998703</v>
      </c>
    </row>
    <row r="52" spans="11:125" x14ac:dyDescent="0.35">
      <c r="K52" s="59">
        <v>50</v>
      </c>
      <c r="Q52" s="117">
        <v>0.5</v>
      </c>
      <c r="R52" s="130">
        <v>0</v>
      </c>
      <c r="T52" s="91">
        <v>0.23</v>
      </c>
      <c r="U52" s="91">
        <v>4.7</v>
      </c>
      <c r="Y52" s="107"/>
      <c r="Z52" s="127"/>
      <c r="AA52" s="106">
        <v>49</v>
      </c>
      <c r="AB52" s="91">
        <v>2.4500000000000002</v>
      </c>
      <c r="AD52" s="107">
        <v>58</v>
      </c>
      <c r="AE52" s="69">
        <f t="shared" si="3"/>
        <v>4.0400000000000205</v>
      </c>
      <c r="AJ52" s="118"/>
      <c r="AM52" s="177">
        <v>25</v>
      </c>
      <c r="AN52" s="91">
        <v>25</v>
      </c>
      <c r="AU52" s="106">
        <v>49</v>
      </c>
      <c r="AV52" s="91">
        <v>2.4500000000000002</v>
      </c>
      <c r="BA52" s="151">
        <v>1.78</v>
      </c>
      <c r="BB52" s="147">
        <v>0.80000000000009996</v>
      </c>
      <c r="BC52" s="91">
        <v>3.68</v>
      </c>
      <c r="BD52" s="128">
        <f t="shared" si="24"/>
        <v>9.333439999999996</v>
      </c>
      <c r="BE52" s="150">
        <v>4.78</v>
      </c>
      <c r="BF52" s="128">
        <f t="shared" si="4"/>
        <v>11.999983999999984</v>
      </c>
      <c r="BG52" s="150">
        <v>2.58</v>
      </c>
      <c r="BH52" s="91">
        <f t="shared" si="5"/>
        <v>13.142857135999975</v>
      </c>
      <c r="BK52" s="59"/>
      <c r="BL52" s="59"/>
      <c r="BM52" s="59"/>
      <c r="BN52" s="59"/>
      <c r="BO52" s="69">
        <v>278</v>
      </c>
      <c r="BP52" s="128">
        <f t="shared" si="7"/>
        <v>1</v>
      </c>
      <c r="BQ52" s="69">
        <v>338</v>
      </c>
      <c r="BR52" s="91">
        <f t="shared" si="8"/>
        <v>7.8571408000000238</v>
      </c>
      <c r="BS52" s="69">
        <v>177</v>
      </c>
      <c r="BT52" s="91">
        <f t="shared" si="9"/>
        <v>5.9523807999999629</v>
      </c>
      <c r="BZ52" s="105">
        <v>218</v>
      </c>
      <c r="CA52" s="128">
        <f t="shared" si="12"/>
        <v>4</v>
      </c>
      <c r="CB52" s="105">
        <v>798</v>
      </c>
      <c r="CC52" s="91">
        <f t="shared" si="13"/>
        <v>9.1272640000000251</v>
      </c>
      <c r="CE52" s="69">
        <v>94.8</v>
      </c>
      <c r="CF52" s="69">
        <v>4.8</v>
      </c>
      <c r="CO52" s="107">
        <v>799</v>
      </c>
      <c r="CP52" s="128">
        <f t="shared" si="14"/>
        <v>5.2307840000000203</v>
      </c>
      <c r="CQ52" s="107">
        <v>823</v>
      </c>
      <c r="CR52" s="91">
        <f t="shared" si="15"/>
        <v>16.205552000000012</v>
      </c>
      <c r="CS52" s="69">
        <v>883</v>
      </c>
      <c r="CT52" s="91">
        <f t="shared" si="16"/>
        <v>15.789488000000006</v>
      </c>
      <c r="CX52" s="173">
        <v>16.3</v>
      </c>
      <c r="CY52" s="116">
        <f t="shared" si="18"/>
        <v>3.9565279999999916</v>
      </c>
      <c r="CZ52" s="69">
        <v>968</v>
      </c>
      <c r="DA52" s="91">
        <f t="shared" si="19"/>
        <v>4.5652160000000208</v>
      </c>
      <c r="DB52" s="69">
        <v>163</v>
      </c>
      <c r="DC52" s="91">
        <f t="shared" si="20"/>
        <v>4.3043360000000064</v>
      </c>
      <c r="DE52" s="177">
        <v>24.5</v>
      </c>
      <c r="DF52" s="91">
        <f t="shared" si="0"/>
        <v>16.333170000000003</v>
      </c>
      <c r="DG52" s="177">
        <v>24.5</v>
      </c>
      <c r="DH52" s="91">
        <f t="shared" si="1"/>
        <v>20.416683000000013</v>
      </c>
      <c r="DI52" s="69">
        <v>49</v>
      </c>
      <c r="DJ52" s="91">
        <f t="shared" si="2"/>
        <v>2.4499999999999993</v>
      </c>
      <c r="DN52" s="69">
        <v>448</v>
      </c>
      <c r="DO52" s="91">
        <f t="shared" si="21"/>
        <v>0.29999999999999993</v>
      </c>
      <c r="DP52" s="69">
        <v>68</v>
      </c>
      <c r="DQ52" s="91">
        <f t="shared" si="22"/>
        <v>8.0000160000000058</v>
      </c>
      <c r="DT52" s="182">
        <v>9.8000000000000007</v>
      </c>
      <c r="DU52" s="91">
        <f t="shared" si="23"/>
        <v>0.59999999999998699</v>
      </c>
    </row>
    <row r="53" spans="11:125" x14ac:dyDescent="0.35">
      <c r="K53" s="59">
        <v>51</v>
      </c>
      <c r="Q53" s="117">
        <v>0.51</v>
      </c>
      <c r="R53" s="130">
        <v>0.5</v>
      </c>
      <c r="T53" s="91">
        <v>0.22</v>
      </c>
      <c r="U53" s="91">
        <v>4.8</v>
      </c>
      <c r="Y53" s="107"/>
      <c r="Z53" s="127"/>
      <c r="AA53" s="106">
        <v>50</v>
      </c>
      <c r="AB53" s="91">
        <v>2.5</v>
      </c>
      <c r="AD53" s="107">
        <v>59</v>
      </c>
      <c r="AE53" s="69">
        <f t="shared" si="3"/>
        <v>4.0200000000000209</v>
      </c>
      <c r="AJ53" s="118"/>
      <c r="AM53" s="177">
        <v>25.5</v>
      </c>
      <c r="AN53" s="91">
        <v>25.5</v>
      </c>
      <c r="AU53" s="106">
        <v>50</v>
      </c>
      <c r="AV53" s="91">
        <v>2.5</v>
      </c>
      <c r="BA53" s="151">
        <v>1.79</v>
      </c>
      <c r="BB53" s="147">
        <v>0.4000000000001</v>
      </c>
      <c r="BC53" s="91">
        <v>3.69</v>
      </c>
      <c r="BD53" s="128">
        <f t="shared" si="24"/>
        <v>9.1112199999999959</v>
      </c>
      <c r="BE53" s="150">
        <v>4.79</v>
      </c>
      <c r="BF53" s="128">
        <f t="shared" si="4"/>
        <v>11.833316999999983</v>
      </c>
      <c r="BG53" s="150">
        <v>2.59</v>
      </c>
      <c r="BH53" s="91">
        <f t="shared" si="5"/>
        <v>12.999999992999975</v>
      </c>
      <c r="BK53" s="59"/>
      <c r="BL53" s="59"/>
      <c r="BM53" s="59"/>
      <c r="BN53" s="59"/>
      <c r="BO53" s="69">
        <v>279</v>
      </c>
      <c r="BP53" s="128">
        <f t="shared" si="7"/>
        <v>0.5</v>
      </c>
      <c r="BQ53" s="69">
        <v>339</v>
      </c>
      <c r="BR53" s="91">
        <f t="shared" si="8"/>
        <v>7.4999979000000234</v>
      </c>
      <c r="BS53" s="69">
        <v>178</v>
      </c>
      <c r="BT53" s="91">
        <f t="shared" si="9"/>
        <v>5.555555399999963</v>
      </c>
      <c r="BZ53" s="69">
        <v>219</v>
      </c>
      <c r="CA53" s="128">
        <f t="shared" si="12"/>
        <v>3.875</v>
      </c>
      <c r="CB53" s="69">
        <v>799</v>
      </c>
      <c r="CC53" s="91">
        <f t="shared" si="13"/>
        <v>9.1090820000000257</v>
      </c>
      <c r="CE53" s="69">
        <v>94.9</v>
      </c>
      <c r="CF53" s="69">
        <v>4.9000000000000004</v>
      </c>
      <c r="CO53" s="107">
        <v>800</v>
      </c>
      <c r="CP53" s="128">
        <f t="shared" si="14"/>
        <v>4.92309200000002</v>
      </c>
      <c r="CQ53" s="107">
        <v>824</v>
      </c>
      <c r="CR53" s="91">
        <f t="shared" si="15"/>
        <v>16.126501000000012</v>
      </c>
      <c r="CS53" s="69">
        <v>884</v>
      </c>
      <c r="CT53" s="91">
        <f t="shared" si="16"/>
        <v>15.701769000000006</v>
      </c>
      <c r="CX53" s="173">
        <v>16.399999999999999</v>
      </c>
      <c r="CY53" s="116">
        <f t="shared" si="18"/>
        <v>3.9347889999999914</v>
      </c>
      <c r="CZ53" s="69">
        <v>969</v>
      </c>
      <c r="DA53" s="91">
        <f t="shared" si="19"/>
        <v>4.5561580000000212</v>
      </c>
      <c r="DB53" s="69">
        <v>164</v>
      </c>
      <c r="DC53" s="91">
        <f t="shared" si="20"/>
        <v>4.2898430000000065</v>
      </c>
      <c r="DE53" s="177">
        <v>25</v>
      </c>
      <c r="DF53" s="91">
        <f t="shared" si="0"/>
        <v>16.666500000000003</v>
      </c>
      <c r="DG53" s="177">
        <v>25</v>
      </c>
      <c r="DH53" s="91">
        <f t="shared" si="1"/>
        <v>20.833350000000014</v>
      </c>
      <c r="DI53" s="69">
        <v>50</v>
      </c>
      <c r="DJ53" s="91">
        <f t="shared" si="2"/>
        <v>2.4999999999999991</v>
      </c>
      <c r="DN53" s="69">
        <v>449</v>
      </c>
      <c r="DO53" s="91">
        <f t="shared" si="21"/>
        <v>0.30624999999999991</v>
      </c>
      <c r="DP53" s="69">
        <v>69</v>
      </c>
      <c r="DQ53" s="91">
        <f t="shared" si="22"/>
        <v>8.1666830000000061</v>
      </c>
      <c r="DT53" s="182">
        <v>9.9</v>
      </c>
      <c r="DU53" s="91">
        <f t="shared" si="23"/>
        <v>0.299999999999987</v>
      </c>
    </row>
    <row r="54" spans="11:125" x14ac:dyDescent="0.35">
      <c r="K54" s="59">
        <v>52</v>
      </c>
      <c r="Q54" s="117">
        <v>0.52</v>
      </c>
      <c r="R54" s="130">
        <v>1</v>
      </c>
      <c r="T54" s="91">
        <v>0.21</v>
      </c>
      <c r="U54" s="91">
        <v>4.9000000000000004</v>
      </c>
      <c r="Y54" s="107"/>
      <c r="Z54" s="127"/>
      <c r="AA54" s="107">
        <v>51</v>
      </c>
      <c r="AB54" s="91">
        <v>2.5499999999999998</v>
      </c>
      <c r="AD54" s="107">
        <v>60</v>
      </c>
      <c r="AE54" s="69">
        <f t="shared" si="3"/>
        <v>4.0000000000000213</v>
      </c>
      <c r="AJ54" s="118"/>
      <c r="AM54" s="177">
        <v>26</v>
      </c>
      <c r="AN54" s="91">
        <v>26</v>
      </c>
      <c r="AU54" s="107">
        <v>51</v>
      </c>
      <c r="AV54" s="91">
        <v>2.5499999999999998</v>
      </c>
      <c r="BA54" s="152">
        <v>1.8</v>
      </c>
      <c r="BB54" s="148">
        <v>0</v>
      </c>
      <c r="BC54" s="91">
        <v>3.7</v>
      </c>
      <c r="BD54" s="128">
        <f t="shared" si="24"/>
        <v>8.8889999999999958</v>
      </c>
      <c r="BE54" s="150">
        <v>4.8</v>
      </c>
      <c r="BF54" s="128">
        <f t="shared" si="4"/>
        <v>11.666649999999983</v>
      </c>
      <c r="BG54" s="150">
        <v>2.6</v>
      </c>
      <c r="BH54" s="91">
        <f t="shared" si="5"/>
        <v>12.857142849999974</v>
      </c>
      <c r="BK54" s="59"/>
      <c r="BL54" s="59"/>
      <c r="BM54" s="59"/>
      <c r="BN54" s="59"/>
      <c r="BO54" s="69">
        <v>280</v>
      </c>
      <c r="BP54" s="128">
        <v>0</v>
      </c>
      <c r="BQ54" s="69">
        <v>340</v>
      </c>
      <c r="BR54" s="91">
        <f t="shared" si="8"/>
        <v>7.142855000000023</v>
      </c>
      <c r="BS54" s="69">
        <v>179</v>
      </c>
      <c r="BT54" s="91">
        <f t="shared" si="9"/>
        <v>5.158729999999963</v>
      </c>
      <c r="BZ54" s="69">
        <v>220</v>
      </c>
      <c r="CA54" s="128">
        <f t="shared" si="12"/>
        <v>3.75</v>
      </c>
      <c r="CB54" s="105">
        <v>800</v>
      </c>
      <c r="CC54" s="91">
        <f t="shared" si="13"/>
        <v>9.0909000000000262</v>
      </c>
      <c r="CE54" s="69">
        <v>95</v>
      </c>
      <c r="CF54" s="69">
        <v>5</v>
      </c>
      <c r="CO54" s="107">
        <v>801</v>
      </c>
      <c r="CP54" s="128">
        <f t="shared" si="14"/>
        <v>4.6154000000000197</v>
      </c>
      <c r="CQ54" s="107">
        <v>825</v>
      </c>
      <c r="CR54" s="91">
        <f t="shared" si="15"/>
        <v>16.047450000000012</v>
      </c>
      <c r="CS54" s="69">
        <v>885</v>
      </c>
      <c r="CT54" s="91">
        <f t="shared" si="16"/>
        <v>15.614050000000006</v>
      </c>
      <c r="CX54" s="173">
        <v>16.5</v>
      </c>
      <c r="CY54" s="116">
        <f t="shared" si="18"/>
        <v>3.9130499999999913</v>
      </c>
      <c r="CZ54" s="69">
        <v>970</v>
      </c>
      <c r="DA54" s="91">
        <f t="shared" si="19"/>
        <v>4.5471000000000217</v>
      </c>
      <c r="DB54" s="69">
        <v>165</v>
      </c>
      <c r="DC54" s="91">
        <f t="shared" si="20"/>
        <v>4.2753500000000066</v>
      </c>
      <c r="DE54" s="177">
        <v>25.5</v>
      </c>
      <c r="DF54" s="91">
        <f t="shared" si="0"/>
        <v>16.999830000000003</v>
      </c>
      <c r="DG54" s="177">
        <v>25.5</v>
      </c>
      <c r="DH54" s="91">
        <f t="shared" si="1"/>
        <v>21.250017000000014</v>
      </c>
      <c r="DI54" s="69">
        <v>51</v>
      </c>
      <c r="DJ54" s="91">
        <f t="shared" si="2"/>
        <v>2.5499999999999989</v>
      </c>
      <c r="DN54" s="69">
        <v>450</v>
      </c>
      <c r="DO54" s="91">
        <f t="shared" si="21"/>
        <v>0.31249999999999989</v>
      </c>
      <c r="DP54" s="69">
        <v>70</v>
      </c>
      <c r="DQ54" s="91">
        <f t="shared" si="22"/>
        <v>8.3333500000000065</v>
      </c>
      <c r="DT54" s="182">
        <v>10</v>
      </c>
      <c r="DU54" s="91">
        <v>0</v>
      </c>
    </row>
    <row r="55" spans="11:125" ht="29" x14ac:dyDescent="0.35">
      <c r="K55" s="59">
        <v>53</v>
      </c>
      <c r="Q55" s="117">
        <v>0.53</v>
      </c>
      <c r="R55" s="130">
        <v>1.5</v>
      </c>
      <c r="T55" s="91">
        <v>0.2</v>
      </c>
      <c r="U55" s="91">
        <v>5</v>
      </c>
      <c r="Y55" s="107"/>
      <c r="Z55" s="127"/>
      <c r="AA55" s="106">
        <v>52</v>
      </c>
      <c r="AB55" s="93">
        <v>2.6</v>
      </c>
      <c r="AD55" s="107">
        <v>61</v>
      </c>
      <c r="AE55" s="69">
        <f t="shared" si="3"/>
        <v>3.9800000000000213</v>
      </c>
      <c r="AJ55" s="118"/>
      <c r="AM55" s="177">
        <v>26.5</v>
      </c>
      <c r="AN55" s="91">
        <v>26.5</v>
      </c>
      <c r="AU55" s="106">
        <v>52</v>
      </c>
      <c r="AV55" s="93">
        <v>2.6</v>
      </c>
      <c r="BA55" s="115" t="s">
        <v>269</v>
      </c>
      <c r="BB55" s="128" t="s">
        <v>296</v>
      </c>
      <c r="BC55" s="91">
        <v>3.71</v>
      </c>
      <c r="BD55" s="128">
        <f t="shared" si="24"/>
        <v>8.6667799999999957</v>
      </c>
      <c r="BE55" s="150">
        <v>4.8099999999999996</v>
      </c>
      <c r="BF55" s="128">
        <f t="shared" si="4"/>
        <v>11.499982999999983</v>
      </c>
      <c r="BG55" s="150">
        <v>2.61</v>
      </c>
      <c r="BH55" s="91">
        <f t="shared" si="5"/>
        <v>12.714285706999974</v>
      </c>
      <c r="BK55" s="59"/>
      <c r="BL55" s="59"/>
      <c r="BM55" s="59"/>
      <c r="BN55" s="59"/>
      <c r="BO55" s="115" t="s">
        <v>269</v>
      </c>
      <c r="BP55" s="128" t="s">
        <v>296</v>
      </c>
      <c r="BQ55" s="69">
        <v>341</v>
      </c>
      <c r="BR55" s="91">
        <f t="shared" si="8"/>
        <v>6.7857121000000227</v>
      </c>
      <c r="BS55" s="69">
        <v>180</v>
      </c>
      <c r="BT55" s="91">
        <f t="shared" si="9"/>
        <v>4.761904599999963</v>
      </c>
      <c r="BZ55" s="69">
        <v>221</v>
      </c>
      <c r="CA55" s="128">
        <f t="shared" si="12"/>
        <v>3.625</v>
      </c>
      <c r="CB55" s="69">
        <v>801</v>
      </c>
      <c r="CC55" s="91">
        <f t="shared" si="13"/>
        <v>9.0727180000000267</v>
      </c>
      <c r="CE55" s="69">
        <v>95.1</v>
      </c>
      <c r="CF55" s="69">
        <v>5.0999999999999996</v>
      </c>
      <c r="CO55" s="107">
        <v>802</v>
      </c>
      <c r="CP55" s="128">
        <f t="shared" si="14"/>
        <v>4.3077080000000194</v>
      </c>
      <c r="CQ55" s="107">
        <v>826</v>
      </c>
      <c r="CR55" s="91">
        <f t="shared" si="15"/>
        <v>15.968399000000012</v>
      </c>
      <c r="CS55" s="69">
        <v>886</v>
      </c>
      <c r="CT55" s="91">
        <f t="shared" si="16"/>
        <v>15.526331000000006</v>
      </c>
      <c r="CX55" s="173">
        <v>16.600000000000001</v>
      </c>
      <c r="CY55" s="116">
        <f t="shared" si="18"/>
        <v>3.8913109999999911</v>
      </c>
      <c r="CZ55" s="69">
        <v>971</v>
      </c>
      <c r="DA55" s="91">
        <f t="shared" si="19"/>
        <v>4.5380420000000221</v>
      </c>
      <c r="DB55" s="69">
        <v>166</v>
      </c>
      <c r="DC55" s="91">
        <f t="shared" si="20"/>
        <v>4.2608570000000068</v>
      </c>
      <c r="DE55" s="177">
        <v>26</v>
      </c>
      <c r="DF55" s="91">
        <f t="shared" si="0"/>
        <v>17.333160000000003</v>
      </c>
      <c r="DG55" s="177">
        <v>26</v>
      </c>
      <c r="DH55" s="91">
        <f t="shared" si="1"/>
        <v>21.666684000000014</v>
      </c>
      <c r="DI55" s="69">
        <v>52</v>
      </c>
      <c r="DJ55" s="91">
        <f t="shared" si="2"/>
        <v>2.5999999999999988</v>
      </c>
      <c r="DN55" s="69">
        <v>451</v>
      </c>
      <c r="DO55" s="91">
        <f t="shared" si="21"/>
        <v>0.31874999999999987</v>
      </c>
      <c r="DP55" s="69">
        <v>71</v>
      </c>
      <c r="DQ55" s="91">
        <f t="shared" si="22"/>
        <v>8.5000170000000068</v>
      </c>
      <c r="DT55" s="69" t="s">
        <v>222</v>
      </c>
      <c r="DU55" s="91">
        <v>0</v>
      </c>
    </row>
    <row r="56" spans="11:125" x14ac:dyDescent="0.35">
      <c r="K56" s="59">
        <v>54</v>
      </c>
      <c r="Q56" s="117">
        <v>0.54</v>
      </c>
      <c r="R56" s="130">
        <v>2</v>
      </c>
      <c r="T56" s="69" t="s">
        <v>180</v>
      </c>
      <c r="U56" s="93">
        <v>5</v>
      </c>
      <c r="Y56" s="107"/>
      <c r="Z56" s="128"/>
      <c r="AA56" s="106">
        <v>53</v>
      </c>
      <c r="AB56" s="91">
        <v>2.65</v>
      </c>
      <c r="AD56" s="107">
        <v>62</v>
      </c>
      <c r="AE56" s="69">
        <f t="shared" si="3"/>
        <v>3.9600000000000213</v>
      </c>
      <c r="AJ56" s="118"/>
      <c r="AM56" s="177">
        <v>27</v>
      </c>
      <c r="AN56" s="91">
        <v>27</v>
      </c>
      <c r="AU56" s="106">
        <v>53</v>
      </c>
      <c r="AV56" s="91">
        <v>2.65</v>
      </c>
      <c r="BC56" s="91">
        <v>3.72</v>
      </c>
      <c r="BD56" s="128">
        <f t="shared" si="24"/>
        <v>8.4445599999999956</v>
      </c>
      <c r="BE56" s="150">
        <v>4.82</v>
      </c>
      <c r="BF56" s="128">
        <f t="shared" si="4"/>
        <v>11.333315999999982</v>
      </c>
      <c r="BG56" s="150">
        <v>2.62</v>
      </c>
      <c r="BH56" s="91">
        <f t="shared" si="5"/>
        <v>12.571428563999973</v>
      </c>
      <c r="BK56" s="59"/>
      <c r="BL56" s="59"/>
      <c r="BM56" s="59"/>
      <c r="BN56" s="59"/>
      <c r="BO56" s="59"/>
      <c r="BP56" s="59"/>
      <c r="BQ56" s="69">
        <v>342</v>
      </c>
      <c r="BR56" s="91">
        <f t="shared" si="8"/>
        <v>6.4285692000000223</v>
      </c>
      <c r="BS56" s="69">
        <v>181</v>
      </c>
      <c r="BT56" s="91">
        <f t="shared" si="9"/>
        <v>4.365079199999963</v>
      </c>
      <c r="BZ56" s="105">
        <v>222</v>
      </c>
      <c r="CA56" s="128">
        <f t="shared" si="12"/>
        <v>3.5</v>
      </c>
      <c r="CB56" s="105">
        <v>802</v>
      </c>
      <c r="CC56" s="91">
        <f t="shared" si="13"/>
        <v>9.0545360000000272</v>
      </c>
      <c r="CE56" s="69">
        <v>95.2</v>
      </c>
      <c r="CF56" s="69">
        <v>5.2</v>
      </c>
      <c r="CO56" s="107">
        <v>803</v>
      </c>
      <c r="CP56" s="128">
        <f t="shared" si="14"/>
        <v>4.0000160000000191</v>
      </c>
      <c r="CQ56" s="107">
        <v>827</v>
      </c>
      <c r="CR56" s="91">
        <f t="shared" si="15"/>
        <v>15.889348000000012</v>
      </c>
      <c r="CS56" s="69">
        <v>887</v>
      </c>
      <c r="CT56" s="91">
        <f t="shared" si="16"/>
        <v>15.438612000000006</v>
      </c>
      <c r="CX56" s="173">
        <v>16.7</v>
      </c>
      <c r="CY56" s="116">
        <f t="shared" si="18"/>
        <v>3.8695719999999909</v>
      </c>
      <c r="CZ56" s="69">
        <v>972</v>
      </c>
      <c r="DA56" s="91">
        <f t="shared" si="19"/>
        <v>4.5289840000000225</v>
      </c>
      <c r="DB56" s="69">
        <v>167</v>
      </c>
      <c r="DC56" s="91">
        <f t="shared" si="20"/>
        <v>4.2463640000000069</v>
      </c>
      <c r="DE56" s="177">
        <v>26.5</v>
      </c>
      <c r="DF56" s="91">
        <f t="shared" si="0"/>
        <v>17.666490000000003</v>
      </c>
      <c r="DG56" s="177">
        <v>26.5</v>
      </c>
      <c r="DH56" s="91">
        <f t="shared" si="1"/>
        <v>22.083351000000015</v>
      </c>
      <c r="DI56" s="69">
        <v>53</v>
      </c>
      <c r="DJ56" s="91">
        <f t="shared" si="2"/>
        <v>2.6499999999999986</v>
      </c>
      <c r="DN56" s="69">
        <v>452</v>
      </c>
      <c r="DO56" s="91">
        <f t="shared" si="21"/>
        <v>0.32499999999999984</v>
      </c>
      <c r="DP56" s="69">
        <v>72</v>
      </c>
      <c r="DQ56" s="91">
        <f t="shared" si="22"/>
        <v>8.6666840000000072</v>
      </c>
    </row>
    <row r="57" spans="11:125" x14ac:dyDescent="0.35">
      <c r="K57" s="59">
        <v>55</v>
      </c>
      <c r="Q57" s="117">
        <v>0.55000000000000004</v>
      </c>
      <c r="R57" s="130">
        <v>2.5</v>
      </c>
      <c r="Y57" s="107"/>
      <c r="Z57" s="128"/>
      <c r="AA57" s="107">
        <v>54</v>
      </c>
      <c r="AB57" s="91">
        <v>2.7</v>
      </c>
      <c r="AD57" s="107">
        <v>63</v>
      </c>
      <c r="AE57" s="69">
        <f t="shared" si="3"/>
        <v>3.9400000000000213</v>
      </c>
      <c r="AJ57" s="118"/>
      <c r="AM57" s="177">
        <v>27.5</v>
      </c>
      <c r="AN57" s="91">
        <v>27.5</v>
      </c>
      <c r="AU57" s="107">
        <v>54</v>
      </c>
      <c r="AV57" s="91">
        <v>2.7</v>
      </c>
      <c r="BC57" s="91">
        <v>3.73</v>
      </c>
      <c r="BD57" s="128">
        <f t="shared" si="24"/>
        <v>8.2223399999999955</v>
      </c>
      <c r="BE57" s="150">
        <v>4.83</v>
      </c>
      <c r="BF57" s="128">
        <f t="shared" si="4"/>
        <v>11.166648999999982</v>
      </c>
      <c r="BG57" s="150">
        <v>2.63</v>
      </c>
      <c r="BH57" s="91">
        <f t="shared" si="5"/>
        <v>12.428571420999972</v>
      </c>
      <c r="BK57" s="59"/>
      <c r="BL57" s="59"/>
      <c r="BM57" s="59"/>
      <c r="BN57" s="59"/>
      <c r="BO57" s="59"/>
      <c r="BP57" s="59"/>
      <c r="BQ57" s="69">
        <v>343</v>
      </c>
      <c r="BR57" s="91">
        <f t="shared" si="8"/>
        <v>6.0714263000000219</v>
      </c>
      <c r="BS57" s="69">
        <v>182</v>
      </c>
      <c r="BT57" s="91">
        <f t="shared" si="9"/>
        <v>3.968253799999963</v>
      </c>
      <c r="BZ57" s="69">
        <v>223</v>
      </c>
      <c r="CA57" s="128">
        <f t="shared" si="12"/>
        <v>3.375</v>
      </c>
      <c r="CB57" s="69">
        <v>803</v>
      </c>
      <c r="CC57" s="91">
        <f t="shared" si="13"/>
        <v>9.0363540000000278</v>
      </c>
      <c r="CE57" s="69">
        <v>95.3</v>
      </c>
      <c r="CF57" s="69">
        <v>5.3</v>
      </c>
      <c r="CO57" s="107">
        <v>804</v>
      </c>
      <c r="CP57" s="128">
        <f t="shared" si="14"/>
        <v>3.6923240000000193</v>
      </c>
      <c r="CQ57" s="107">
        <v>828</v>
      </c>
      <c r="CR57" s="91">
        <f t="shared" si="15"/>
        <v>15.810297000000013</v>
      </c>
      <c r="CS57" s="69">
        <v>888</v>
      </c>
      <c r="CT57" s="91">
        <f t="shared" si="16"/>
        <v>15.350893000000006</v>
      </c>
      <c r="CX57" s="173">
        <v>16.8</v>
      </c>
      <c r="CY57" s="116">
        <f t="shared" si="18"/>
        <v>3.8478329999999907</v>
      </c>
      <c r="CZ57" s="69">
        <v>973</v>
      </c>
      <c r="DA57" s="91">
        <f t="shared" si="19"/>
        <v>4.519926000000023</v>
      </c>
      <c r="DB57" s="69">
        <v>168</v>
      </c>
      <c r="DC57" s="91">
        <f t="shared" si="20"/>
        <v>4.231871000000007</v>
      </c>
      <c r="DE57" s="177">
        <v>27</v>
      </c>
      <c r="DF57" s="91">
        <f t="shared" si="0"/>
        <v>17.999820000000003</v>
      </c>
      <c r="DG57" s="177">
        <v>27</v>
      </c>
      <c r="DH57" s="91">
        <f t="shared" si="1"/>
        <v>22.500018000000015</v>
      </c>
      <c r="DI57" s="69">
        <v>54</v>
      </c>
      <c r="DJ57" s="91">
        <f t="shared" si="2"/>
        <v>2.6999999999999984</v>
      </c>
      <c r="DN57" s="69">
        <v>453</v>
      </c>
      <c r="DO57" s="91">
        <f t="shared" si="21"/>
        <v>0.33124999999999982</v>
      </c>
      <c r="DP57" s="69">
        <v>73</v>
      </c>
      <c r="DQ57" s="91">
        <f t="shared" si="22"/>
        <v>8.8333510000000075</v>
      </c>
    </row>
    <row r="58" spans="11:125" x14ac:dyDescent="0.35">
      <c r="K58" s="59">
        <v>56</v>
      </c>
      <c r="Q58" s="117">
        <v>0.56000000000000005</v>
      </c>
      <c r="R58" s="130">
        <v>3</v>
      </c>
      <c r="Y58" s="107"/>
      <c r="Z58" s="128"/>
      <c r="AA58" s="106">
        <v>55</v>
      </c>
      <c r="AB58" s="91">
        <v>2.75</v>
      </c>
      <c r="AD58" s="107">
        <v>64</v>
      </c>
      <c r="AE58" s="69">
        <f t="shared" si="3"/>
        <v>3.9200000000000212</v>
      </c>
      <c r="AJ58" s="118"/>
      <c r="AM58" s="177">
        <v>28</v>
      </c>
      <c r="AN58" s="91">
        <v>28</v>
      </c>
      <c r="AU58" s="106">
        <v>55</v>
      </c>
      <c r="AV58" s="91">
        <v>2.75</v>
      </c>
      <c r="BC58" s="91">
        <v>3.74</v>
      </c>
      <c r="BD58" s="128">
        <f t="shared" si="24"/>
        <v>8.0001199999999955</v>
      </c>
      <c r="BE58" s="150">
        <v>4.84</v>
      </c>
      <c r="BF58" s="128">
        <f t="shared" si="4"/>
        <v>10.999981999999981</v>
      </c>
      <c r="BG58" s="150">
        <v>2.64</v>
      </c>
      <c r="BH58" s="91">
        <f t="shared" si="5"/>
        <v>12.285714277999972</v>
      </c>
      <c r="BK58" s="59"/>
      <c r="BL58" s="59"/>
      <c r="BM58" s="59"/>
      <c r="BN58" s="59"/>
      <c r="BO58" s="59"/>
      <c r="BP58" s="59"/>
      <c r="BQ58" s="69">
        <v>344</v>
      </c>
      <c r="BR58" s="91">
        <f t="shared" si="8"/>
        <v>5.7142834000000216</v>
      </c>
      <c r="BS58" s="69">
        <v>183</v>
      </c>
      <c r="BT58" s="91">
        <f t="shared" si="9"/>
        <v>3.571428399999963</v>
      </c>
      <c r="BZ58" s="69">
        <v>224</v>
      </c>
      <c r="CA58" s="128">
        <f t="shared" si="12"/>
        <v>3.25</v>
      </c>
      <c r="CB58" s="105">
        <v>804</v>
      </c>
      <c r="CC58" s="91">
        <f t="shared" si="13"/>
        <v>9.0181720000000283</v>
      </c>
      <c r="CE58" s="69">
        <v>95.4</v>
      </c>
      <c r="CF58" s="69">
        <v>5.4</v>
      </c>
      <c r="CO58" s="107">
        <v>805</v>
      </c>
      <c r="CP58" s="128">
        <f t="shared" si="14"/>
        <v>3.3846320000000194</v>
      </c>
      <c r="CQ58" s="107">
        <v>829</v>
      </c>
      <c r="CR58" s="91">
        <f t="shared" si="15"/>
        <v>15.731246000000013</v>
      </c>
      <c r="CS58" s="69">
        <v>889</v>
      </c>
      <c r="CT58" s="91">
        <f t="shared" si="16"/>
        <v>15.263174000000006</v>
      </c>
      <c r="CX58" s="173">
        <v>16.899999999999999</v>
      </c>
      <c r="CY58" s="116">
        <f t="shared" si="18"/>
        <v>3.8260939999999906</v>
      </c>
      <c r="CZ58" s="69">
        <v>974</v>
      </c>
      <c r="DA58" s="91">
        <f t="shared" si="19"/>
        <v>4.5108680000000234</v>
      </c>
      <c r="DB58" s="69">
        <v>169</v>
      </c>
      <c r="DC58" s="91">
        <f t="shared" si="20"/>
        <v>4.2173780000000072</v>
      </c>
      <c r="DE58" s="177">
        <v>27.5</v>
      </c>
      <c r="DF58" s="91">
        <f t="shared" si="0"/>
        <v>18.333150000000003</v>
      </c>
      <c r="DG58" s="177">
        <v>27.5</v>
      </c>
      <c r="DH58" s="91">
        <f t="shared" si="1"/>
        <v>22.916685000000015</v>
      </c>
      <c r="DI58" s="69">
        <v>55</v>
      </c>
      <c r="DJ58" s="91">
        <f t="shared" si="2"/>
        <v>2.7499999999999982</v>
      </c>
      <c r="DN58" s="69">
        <v>454</v>
      </c>
      <c r="DO58" s="91">
        <f t="shared" si="21"/>
        <v>0.3374999999999998</v>
      </c>
      <c r="DP58" s="69">
        <v>74</v>
      </c>
      <c r="DQ58" s="91">
        <f t="shared" si="22"/>
        <v>9.0000180000000078</v>
      </c>
    </row>
    <row r="59" spans="11:125" x14ac:dyDescent="0.35">
      <c r="K59" s="59">
        <v>57</v>
      </c>
      <c r="Q59" s="117">
        <v>0.56999999999999995</v>
      </c>
      <c r="R59" s="130">
        <v>3.5</v>
      </c>
      <c r="Y59" s="107"/>
      <c r="Z59" s="128"/>
      <c r="AA59" s="106">
        <v>56</v>
      </c>
      <c r="AB59" s="93">
        <v>2.8</v>
      </c>
      <c r="AD59" s="107">
        <v>65</v>
      </c>
      <c r="AE59" s="69">
        <f t="shared" si="3"/>
        <v>3.9000000000000212</v>
      </c>
      <c r="AJ59" s="118"/>
      <c r="AM59" s="177">
        <v>28.5</v>
      </c>
      <c r="AN59" s="91">
        <v>28.5</v>
      </c>
      <c r="AU59" s="106">
        <v>56</v>
      </c>
      <c r="AV59" s="93">
        <v>2.8</v>
      </c>
      <c r="BC59" s="91">
        <v>3.75</v>
      </c>
      <c r="BD59" s="128">
        <f t="shared" si="24"/>
        <v>7.7778999999999954</v>
      </c>
      <c r="BE59" s="150">
        <v>4.8499999999999996</v>
      </c>
      <c r="BF59" s="128">
        <f t="shared" si="4"/>
        <v>10.833314999999981</v>
      </c>
      <c r="BG59" s="150">
        <v>2.65</v>
      </c>
      <c r="BH59" s="91">
        <f t="shared" si="5"/>
        <v>12.142857134999971</v>
      </c>
      <c r="BK59" s="59"/>
      <c r="BL59" s="59"/>
      <c r="BM59" s="59"/>
      <c r="BN59" s="59"/>
      <c r="BO59" s="59"/>
      <c r="BP59" s="59"/>
      <c r="BQ59" s="69">
        <v>345</v>
      </c>
      <c r="BR59" s="91">
        <f t="shared" si="8"/>
        <v>5.3571405000000212</v>
      </c>
      <c r="BS59" s="69">
        <v>184</v>
      </c>
      <c r="BT59" s="91">
        <f t="shared" si="9"/>
        <v>3.174602999999963</v>
      </c>
      <c r="BZ59" s="69">
        <v>225</v>
      </c>
      <c r="CA59" s="128">
        <f t="shared" si="12"/>
        <v>3.125</v>
      </c>
      <c r="CB59" s="69">
        <v>805</v>
      </c>
      <c r="CC59" s="91">
        <f t="shared" si="13"/>
        <v>8.9999900000000288</v>
      </c>
      <c r="CE59" s="69">
        <v>95.5</v>
      </c>
      <c r="CF59" s="69">
        <v>5.5</v>
      </c>
      <c r="CO59" s="107">
        <v>806</v>
      </c>
      <c r="CP59" s="128">
        <f t="shared" si="14"/>
        <v>3.0769400000000195</v>
      </c>
      <c r="CQ59" s="107">
        <v>830</v>
      </c>
      <c r="CR59" s="91">
        <f t="shared" si="15"/>
        <v>15.652195000000013</v>
      </c>
      <c r="CS59" s="69">
        <v>890</v>
      </c>
      <c r="CT59" s="91">
        <f t="shared" si="16"/>
        <v>15.175455000000007</v>
      </c>
      <c r="CX59" s="173">
        <v>17</v>
      </c>
      <c r="CY59" s="116">
        <f t="shared" si="18"/>
        <v>3.8043549999999904</v>
      </c>
      <c r="CZ59" s="69">
        <v>975</v>
      </c>
      <c r="DA59" s="91">
        <f t="shared" si="19"/>
        <v>4.5018100000000238</v>
      </c>
      <c r="DB59" s="69">
        <v>170</v>
      </c>
      <c r="DC59" s="91">
        <f t="shared" si="20"/>
        <v>4.2028850000000073</v>
      </c>
      <c r="DE59" s="177">
        <v>28</v>
      </c>
      <c r="DF59" s="91">
        <f t="shared" si="0"/>
        <v>18.666480000000004</v>
      </c>
      <c r="DG59" s="177">
        <v>28</v>
      </c>
      <c r="DH59" s="91">
        <f t="shared" si="1"/>
        <v>23.333352000000016</v>
      </c>
      <c r="DI59" s="69">
        <v>56</v>
      </c>
      <c r="DJ59" s="91">
        <f t="shared" si="2"/>
        <v>2.799999999999998</v>
      </c>
      <c r="DN59" s="69">
        <v>455</v>
      </c>
      <c r="DO59" s="91">
        <f t="shared" si="21"/>
        <v>0.34374999999999978</v>
      </c>
      <c r="DP59" s="69">
        <v>75</v>
      </c>
      <c r="DQ59" s="91">
        <f t="shared" si="22"/>
        <v>9.1666850000000082</v>
      </c>
    </row>
    <row r="60" spans="11:125" x14ac:dyDescent="0.35">
      <c r="K60" s="59">
        <v>58</v>
      </c>
      <c r="Q60" s="117">
        <v>0.57999999999999996</v>
      </c>
      <c r="R60" s="130">
        <v>4</v>
      </c>
      <c r="Y60" s="107"/>
      <c r="Z60" s="128"/>
      <c r="AA60" s="107">
        <v>57</v>
      </c>
      <c r="AB60" s="91">
        <v>2.85</v>
      </c>
      <c r="AD60" s="107">
        <v>66</v>
      </c>
      <c r="AE60" s="69">
        <f t="shared" si="3"/>
        <v>3.8800000000000212</v>
      </c>
      <c r="AJ60" s="118"/>
      <c r="AM60" s="177">
        <v>29</v>
      </c>
      <c r="AN60" s="91">
        <v>29</v>
      </c>
      <c r="AU60" s="107">
        <v>57</v>
      </c>
      <c r="AV60" s="91">
        <v>2.85</v>
      </c>
      <c r="BC60" s="91">
        <v>3.76</v>
      </c>
      <c r="BD60" s="128">
        <f t="shared" si="24"/>
        <v>7.5556799999999953</v>
      </c>
      <c r="BE60" s="150">
        <v>4.8600000000000003</v>
      </c>
      <c r="BF60" s="128">
        <f t="shared" si="4"/>
        <v>10.666647999999981</v>
      </c>
      <c r="BG60" s="150">
        <v>2.66</v>
      </c>
      <c r="BH60" s="91">
        <f t="shared" si="5"/>
        <v>11.999999991999971</v>
      </c>
      <c r="BK60" s="59"/>
      <c r="BL60" s="59"/>
      <c r="BM60" s="59"/>
      <c r="BN60" s="59"/>
      <c r="BO60" s="59"/>
      <c r="BP60" s="59"/>
      <c r="BQ60" s="69">
        <v>346</v>
      </c>
      <c r="BR60" s="91">
        <f t="shared" si="8"/>
        <v>4.9999976000000208</v>
      </c>
      <c r="BS60" s="69">
        <v>185</v>
      </c>
      <c r="BT60" s="91">
        <f t="shared" si="9"/>
        <v>2.777777599999963</v>
      </c>
      <c r="BZ60" s="105">
        <v>226</v>
      </c>
      <c r="CA60" s="128">
        <f t="shared" si="12"/>
        <v>3</v>
      </c>
      <c r="CB60" s="105">
        <v>806</v>
      </c>
      <c r="CC60" s="91">
        <f t="shared" si="13"/>
        <v>8.9818080000000293</v>
      </c>
      <c r="CE60" s="69">
        <v>95.6</v>
      </c>
      <c r="CF60" s="69">
        <v>5.6</v>
      </c>
      <c r="CO60" s="107">
        <v>807</v>
      </c>
      <c r="CP60" s="128">
        <f t="shared" si="14"/>
        <v>2.7692480000000197</v>
      </c>
      <c r="CQ60" s="107">
        <v>831</v>
      </c>
      <c r="CR60" s="91">
        <f t="shared" si="15"/>
        <v>15.573144000000013</v>
      </c>
      <c r="CS60" s="69">
        <v>891</v>
      </c>
      <c r="CT60" s="91">
        <f t="shared" si="16"/>
        <v>15.087736000000007</v>
      </c>
      <c r="CX60" s="173">
        <v>17.100000000000001</v>
      </c>
      <c r="CY60" s="116">
        <f t="shared" si="18"/>
        <v>3.7826159999999902</v>
      </c>
      <c r="CZ60" s="69">
        <v>976</v>
      </c>
      <c r="DA60" s="91">
        <f t="shared" si="19"/>
        <v>4.4927520000000243</v>
      </c>
      <c r="DB60" s="69">
        <v>171</v>
      </c>
      <c r="DC60" s="91">
        <f t="shared" si="20"/>
        <v>4.1883920000000074</v>
      </c>
      <c r="DE60" s="177">
        <v>28.5</v>
      </c>
      <c r="DF60" s="91">
        <f t="shared" si="0"/>
        <v>18.999810000000004</v>
      </c>
      <c r="DG60" s="177">
        <v>28.5</v>
      </c>
      <c r="DH60" s="91">
        <f t="shared" si="1"/>
        <v>23.750019000000016</v>
      </c>
      <c r="DI60" s="69">
        <v>57</v>
      </c>
      <c r="DJ60" s="91">
        <f t="shared" si="2"/>
        <v>2.8499999999999979</v>
      </c>
      <c r="DN60" s="69">
        <v>456</v>
      </c>
      <c r="DO60" s="91">
        <f t="shared" si="21"/>
        <v>0.34999999999999976</v>
      </c>
      <c r="DP60" s="69">
        <v>76</v>
      </c>
      <c r="DQ60" s="91">
        <f t="shared" si="22"/>
        <v>9.3333520000000085</v>
      </c>
    </row>
    <row r="61" spans="11:125" x14ac:dyDescent="0.35">
      <c r="K61" s="59">
        <v>59</v>
      </c>
      <c r="Q61" s="117">
        <v>0.59</v>
      </c>
      <c r="R61" s="130">
        <v>4.5</v>
      </c>
      <c r="Y61" s="107"/>
      <c r="Z61" s="128"/>
      <c r="AA61" s="106">
        <v>58</v>
      </c>
      <c r="AB61" s="91">
        <v>2.9</v>
      </c>
      <c r="AD61" s="107">
        <v>67</v>
      </c>
      <c r="AE61" s="69">
        <f t="shared" si="3"/>
        <v>3.8600000000000212</v>
      </c>
      <c r="AJ61" s="118"/>
      <c r="AM61" s="177">
        <v>29.5</v>
      </c>
      <c r="AN61" s="91">
        <v>29.5</v>
      </c>
      <c r="AU61" s="106">
        <v>58</v>
      </c>
      <c r="AV61" s="91">
        <v>2.9</v>
      </c>
      <c r="BC61" s="91">
        <v>3.77</v>
      </c>
      <c r="BD61" s="128">
        <f t="shared" si="24"/>
        <v>7.3334599999999952</v>
      </c>
      <c r="BE61" s="150">
        <v>4.87</v>
      </c>
      <c r="BF61" s="128">
        <f t="shared" si="4"/>
        <v>10.49998099999998</v>
      </c>
      <c r="BG61" s="150">
        <v>2.67</v>
      </c>
      <c r="BH61" s="91">
        <f t="shared" si="5"/>
        <v>11.85714284899997</v>
      </c>
      <c r="BK61" s="59"/>
      <c r="BL61" s="59"/>
      <c r="BM61" s="59"/>
      <c r="BN61" s="59"/>
      <c r="BO61" s="59"/>
      <c r="BP61" s="59"/>
      <c r="BQ61" s="69">
        <v>347</v>
      </c>
      <c r="BR61" s="91">
        <f t="shared" si="8"/>
        <v>4.6428547000000204</v>
      </c>
      <c r="BS61" s="69">
        <v>186</v>
      </c>
      <c r="BT61" s="91">
        <f t="shared" si="9"/>
        <v>2.380952199999963</v>
      </c>
      <c r="BZ61" s="69">
        <v>227</v>
      </c>
      <c r="CA61" s="128">
        <f t="shared" si="12"/>
        <v>2.875</v>
      </c>
      <c r="CB61" s="69">
        <v>807</v>
      </c>
      <c r="CC61" s="91">
        <f t="shared" si="13"/>
        <v>8.9636260000000298</v>
      </c>
      <c r="CE61" s="69">
        <v>95.7</v>
      </c>
      <c r="CF61" s="69">
        <v>5.7</v>
      </c>
      <c r="CO61" s="107">
        <v>808</v>
      </c>
      <c r="CP61" s="128">
        <f t="shared" si="14"/>
        <v>2.4615560000000198</v>
      </c>
      <c r="CQ61" s="107">
        <v>832</v>
      </c>
      <c r="CR61" s="91">
        <f t="shared" si="15"/>
        <v>15.494093000000014</v>
      </c>
      <c r="CS61" s="69">
        <v>892</v>
      </c>
      <c r="CT61" s="91">
        <f t="shared" si="16"/>
        <v>15.000017000000007</v>
      </c>
      <c r="CX61" s="173">
        <v>17.2</v>
      </c>
      <c r="CY61" s="116">
        <f t="shared" si="18"/>
        <v>3.76087699999999</v>
      </c>
      <c r="CZ61" s="69">
        <v>977</v>
      </c>
      <c r="DA61" s="91">
        <f t="shared" si="19"/>
        <v>4.4836940000000247</v>
      </c>
      <c r="DB61" s="69">
        <v>172</v>
      </c>
      <c r="DC61" s="91">
        <f t="shared" si="20"/>
        <v>4.1738990000000076</v>
      </c>
      <c r="DE61" s="177">
        <v>29</v>
      </c>
      <c r="DF61" s="91">
        <f t="shared" si="0"/>
        <v>19.333140000000004</v>
      </c>
      <c r="DG61" s="177">
        <v>29</v>
      </c>
      <c r="DH61" s="91">
        <f t="shared" si="1"/>
        <v>24.166686000000016</v>
      </c>
      <c r="DI61" s="69">
        <v>58</v>
      </c>
      <c r="DJ61" s="91">
        <f t="shared" si="2"/>
        <v>2.8999999999999977</v>
      </c>
      <c r="DN61" s="69">
        <v>457</v>
      </c>
      <c r="DO61" s="91">
        <f t="shared" si="21"/>
        <v>0.35624999999999973</v>
      </c>
      <c r="DP61" s="69">
        <v>77</v>
      </c>
      <c r="DQ61" s="91">
        <f t="shared" si="22"/>
        <v>9.5000190000000089</v>
      </c>
    </row>
    <row r="62" spans="11:125" x14ac:dyDescent="0.35">
      <c r="K62" s="59">
        <v>60</v>
      </c>
      <c r="Q62" s="117">
        <v>0.6</v>
      </c>
      <c r="R62" s="130">
        <v>5</v>
      </c>
      <c r="Y62" s="107"/>
      <c r="Z62" s="128"/>
      <c r="AA62" s="106">
        <v>59</v>
      </c>
      <c r="AB62" s="91">
        <v>2.95</v>
      </c>
      <c r="AD62" s="107">
        <v>68</v>
      </c>
      <c r="AE62" s="69">
        <f t="shared" si="3"/>
        <v>3.8400000000000212</v>
      </c>
      <c r="AJ62" s="118"/>
      <c r="AM62" s="177">
        <v>30</v>
      </c>
      <c r="AN62" s="91">
        <v>30</v>
      </c>
      <c r="AU62" s="106">
        <v>59</v>
      </c>
      <c r="AV62" s="91">
        <v>2.95</v>
      </c>
      <c r="BC62" s="91">
        <v>3.78</v>
      </c>
      <c r="BD62" s="128">
        <f t="shared" si="24"/>
        <v>7.1112399999999951</v>
      </c>
      <c r="BE62" s="150">
        <v>4.88</v>
      </c>
      <c r="BF62" s="128">
        <f t="shared" si="4"/>
        <v>10.33331399999998</v>
      </c>
      <c r="BG62" s="150">
        <v>2.68</v>
      </c>
      <c r="BH62" s="91">
        <f t="shared" si="5"/>
        <v>11.71428570599997</v>
      </c>
      <c r="BK62" s="59"/>
      <c r="BL62" s="59"/>
      <c r="BM62" s="59"/>
      <c r="BN62" s="59"/>
      <c r="BO62" s="59"/>
      <c r="BP62" s="59"/>
      <c r="BQ62" s="69">
        <v>348</v>
      </c>
      <c r="BR62" s="91">
        <f t="shared" si="8"/>
        <v>4.2857118000000201</v>
      </c>
      <c r="BS62" s="69">
        <v>187</v>
      </c>
      <c r="BT62" s="91">
        <f t="shared" si="9"/>
        <v>1.984126799999963</v>
      </c>
      <c r="BZ62" s="69">
        <v>228</v>
      </c>
      <c r="CA62" s="128">
        <f t="shared" si="12"/>
        <v>2.75</v>
      </c>
      <c r="CB62" s="105">
        <v>808</v>
      </c>
      <c r="CC62" s="91">
        <f t="shared" si="13"/>
        <v>8.9454440000000304</v>
      </c>
      <c r="CE62" s="69">
        <v>95.8</v>
      </c>
      <c r="CF62" s="69">
        <v>5.8</v>
      </c>
      <c r="CO62" s="107">
        <v>809</v>
      </c>
      <c r="CP62" s="128">
        <f t="shared" si="14"/>
        <v>2.15386400000002</v>
      </c>
      <c r="CQ62" s="107">
        <v>833</v>
      </c>
      <c r="CR62" s="91">
        <f t="shared" si="15"/>
        <v>15.415042000000014</v>
      </c>
      <c r="CS62" s="69">
        <v>893</v>
      </c>
      <c r="CT62" s="91">
        <f t="shared" si="16"/>
        <v>14.912298000000007</v>
      </c>
      <c r="CX62" s="173">
        <v>17.3</v>
      </c>
      <c r="CY62" s="116">
        <f t="shared" si="18"/>
        <v>3.7391379999999899</v>
      </c>
      <c r="CZ62" s="69">
        <v>978</v>
      </c>
      <c r="DA62" s="91">
        <f t="shared" si="19"/>
        <v>4.4746360000000251</v>
      </c>
      <c r="DB62" s="69">
        <v>173</v>
      </c>
      <c r="DC62" s="91">
        <f t="shared" si="20"/>
        <v>4.1594060000000077</v>
      </c>
      <c r="DE62" s="177">
        <v>29.5</v>
      </c>
      <c r="DF62" s="91">
        <f t="shared" si="0"/>
        <v>19.666470000000004</v>
      </c>
      <c r="DG62" s="177">
        <v>29.5</v>
      </c>
      <c r="DH62" s="91">
        <f t="shared" si="1"/>
        <v>24.583353000000017</v>
      </c>
      <c r="DI62" s="69">
        <v>59</v>
      </c>
      <c r="DJ62" s="91">
        <f t="shared" si="2"/>
        <v>2.9499999999999975</v>
      </c>
      <c r="DN62" s="69">
        <v>458</v>
      </c>
      <c r="DO62" s="91">
        <f t="shared" si="21"/>
        <v>0.36249999999999971</v>
      </c>
      <c r="DP62" s="69">
        <v>78</v>
      </c>
      <c r="DQ62" s="91">
        <f t="shared" si="22"/>
        <v>9.6666860000000092</v>
      </c>
    </row>
    <row r="63" spans="11:125" x14ac:dyDescent="0.35">
      <c r="K63" s="59">
        <v>61</v>
      </c>
      <c r="Q63" s="117">
        <v>0.61</v>
      </c>
      <c r="R63" s="130">
        <v>5.5</v>
      </c>
      <c r="Y63" s="106"/>
      <c r="Z63" s="128"/>
      <c r="AA63" s="107">
        <v>60</v>
      </c>
      <c r="AB63" s="93">
        <v>3</v>
      </c>
      <c r="AD63" s="107">
        <v>69</v>
      </c>
      <c r="AE63" s="69">
        <f t="shared" si="3"/>
        <v>3.8200000000000212</v>
      </c>
      <c r="AJ63" s="118"/>
      <c r="AM63" s="177">
        <v>30.5</v>
      </c>
      <c r="AN63" s="91">
        <v>30.5</v>
      </c>
      <c r="AU63" s="107">
        <v>60</v>
      </c>
      <c r="AV63" s="93">
        <v>3</v>
      </c>
      <c r="BC63" s="91">
        <v>3.79</v>
      </c>
      <c r="BD63" s="128">
        <f t="shared" si="24"/>
        <v>6.889019999999995</v>
      </c>
      <c r="BE63" s="150">
        <v>4.8899999999999997</v>
      </c>
      <c r="BF63" s="128">
        <f t="shared" si="4"/>
        <v>10.16664699999998</v>
      </c>
      <c r="BG63" s="150">
        <v>2.69</v>
      </c>
      <c r="BH63" s="91">
        <f t="shared" si="5"/>
        <v>11.571428562999969</v>
      </c>
      <c r="BK63" s="59"/>
      <c r="BL63" s="59"/>
      <c r="BM63" s="59"/>
      <c r="BN63" s="59"/>
      <c r="BO63" s="59"/>
      <c r="BP63" s="59"/>
      <c r="BQ63" s="69">
        <v>349</v>
      </c>
      <c r="BR63" s="91">
        <f t="shared" si="8"/>
        <v>3.9285689000000201</v>
      </c>
      <c r="BS63" s="69">
        <v>188</v>
      </c>
      <c r="BT63" s="91">
        <f t="shared" si="9"/>
        <v>1.587301399999963</v>
      </c>
      <c r="BZ63" s="69">
        <v>229</v>
      </c>
      <c r="CA63" s="128">
        <f t="shared" si="12"/>
        <v>2.625</v>
      </c>
      <c r="CB63" s="69">
        <v>809</v>
      </c>
      <c r="CC63" s="91">
        <f t="shared" si="13"/>
        <v>8.9272620000000309</v>
      </c>
      <c r="CE63" s="69">
        <v>95.9</v>
      </c>
      <c r="CF63" s="69">
        <v>5.9</v>
      </c>
      <c r="CO63" s="107">
        <v>810</v>
      </c>
      <c r="CP63" s="128">
        <f t="shared" si="14"/>
        <v>1.8461720000000199</v>
      </c>
      <c r="CQ63" s="107">
        <v>834</v>
      </c>
      <c r="CR63" s="91">
        <f t="shared" si="15"/>
        <v>15.335991000000014</v>
      </c>
      <c r="CS63" s="69">
        <v>894</v>
      </c>
      <c r="CT63" s="91">
        <f t="shared" si="16"/>
        <v>14.824579000000007</v>
      </c>
      <c r="CX63" s="173">
        <v>17.399999999999999</v>
      </c>
      <c r="CY63" s="116">
        <f t="shared" si="18"/>
        <v>3.7173989999999897</v>
      </c>
      <c r="CZ63" s="69">
        <v>979</v>
      </c>
      <c r="DA63" s="91">
        <f t="shared" si="19"/>
        <v>4.4655780000000256</v>
      </c>
      <c r="DB63" s="69">
        <v>174</v>
      </c>
      <c r="DC63" s="91">
        <f t="shared" si="20"/>
        <v>4.1449130000000078</v>
      </c>
      <c r="DE63" s="177">
        <v>30</v>
      </c>
      <c r="DF63" s="91">
        <v>20</v>
      </c>
      <c r="DG63" s="177">
        <v>30</v>
      </c>
      <c r="DH63" s="91">
        <v>25</v>
      </c>
      <c r="DI63" s="69">
        <v>60</v>
      </c>
      <c r="DJ63" s="91">
        <f t="shared" si="2"/>
        <v>2.9999999999999973</v>
      </c>
      <c r="DN63" s="69">
        <v>459</v>
      </c>
      <c r="DO63" s="91">
        <f t="shared" si="21"/>
        <v>0.36874999999999969</v>
      </c>
      <c r="DP63" s="69">
        <v>79</v>
      </c>
      <c r="DQ63" s="91">
        <f t="shared" si="22"/>
        <v>9.8333530000000096</v>
      </c>
    </row>
    <row r="64" spans="11:125" x14ac:dyDescent="0.35">
      <c r="K64" s="59">
        <v>62</v>
      </c>
      <c r="Q64" s="117">
        <v>0.62</v>
      </c>
      <c r="R64" s="130">
        <v>6</v>
      </c>
      <c r="Y64" s="107"/>
      <c r="Z64" s="128"/>
      <c r="AA64" s="106">
        <v>61</v>
      </c>
      <c r="AB64" s="91">
        <v>3.05</v>
      </c>
      <c r="AD64" s="107">
        <v>70</v>
      </c>
      <c r="AE64" s="69">
        <f t="shared" si="3"/>
        <v>3.8000000000000211</v>
      </c>
      <c r="AJ64" s="118"/>
      <c r="AM64" s="177">
        <v>31</v>
      </c>
      <c r="AN64" s="91">
        <v>31</v>
      </c>
      <c r="AU64" s="106">
        <v>61</v>
      </c>
      <c r="AV64" s="91">
        <v>3.05</v>
      </c>
      <c r="BC64" s="91">
        <v>3.8</v>
      </c>
      <c r="BD64" s="128">
        <f t="shared" si="24"/>
        <v>6.666799999999995</v>
      </c>
      <c r="BE64" s="150">
        <v>4.9000000000000004</v>
      </c>
      <c r="BF64" s="128">
        <f t="shared" si="4"/>
        <v>9.9999799999999794</v>
      </c>
      <c r="BG64" s="150">
        <v>2.7</v>
      </c>
      <c r="BH64" s="91">
        <f t="shared" si="5"/>
        <v>11.428571419999969</v>
      </c>
      <c r="BK64" s="59"/>
      <c r="BL64" s="59"/>
      <c r="BM64" s="59"/>
      <c r="BN64" s="59"/>
      <c r="BO64" s="59"/>
      <c r="BP64" s="59"/>
      <c r="BQ64" s="69">
        <v>350</v>
      </c>
      <c r="BR64" s="91">
        <f t="shared" si="8"/>
        <v>3.5714260000000202</v>
      </c>
      <c r="BS64" s="69">
        <v>189</v>
      </c>
      <c r="BT64" s="91">
        <f t="shared" si="9"/>
        <v>1.190475999999963</v>
      </c>
      <c r="BZ64" s="105">
        <v>230</v>
      </c>
      <c r="CA64" s="128">
        <f t="shared" si="12"/>
        <v>2.5</v>
      </c>
      <c r="CB64" s="105">
        <v>810</v>
      </c>
      <c r="CC64" s="91">
        <f t="shared" si="13"/>
        <v>8.9090800000000314</v>
      </c>
      <c r="CE64" s="69">
        <v>96</v>
      </c>
      <c r="CF64" s="69">
        <v>6</v>
      </c>
      <c r="CO64" s="107">
        <v>811</v>
      </c>
      <c r="CP64" s="128">
        <f t="shared" si="14"/>
        <v>1.5384800000000198</v>
      </c>
      <c r="CQ64" s="107">
        <v>835</v>
      </c>
      <c r="CR64" s="91">
        <f t="shared" si="15"/>
        <v>15.256940000000014</v>
      </c>
      <c r="CS64" s="69">
        <v>895</v>
      </c>
      <c r="CT64" s="91">
        <f t="shared" si="16"/>
        <v>14.736860000000007</v>
      </c>
      <c r="CX64" s="173">
        <v>17.5</v>
      </c>
      <c r="CY64" s="116">
        <f t="shared" si="18"/>
        <v>3.6956599999999895</v>
      </c>
      <c r="CZ64" s="69">
        <v>980</v>
      </c>
      <c r="DA64" s="91">
        <f t="shared" si="19"/>
        <v>4.456520000000026</v>
      </c>
      <c r="DB64" s="69">
        <v>175</v>
      </c>
      <c r="DC64" s="91">
        <f t="shared" si="20"/>
        <v>4.130420000000008</v>
      </c>
      <c r="DE64" s="69" t="s">
        <v>315</v>
      </c>
      <c r="DF64" s="91">
        <v>20</v>
      </c>
      <c r="DG64" s="69" t="s">
        <v>315</v>
      </c>
      <c r="DH64" s="91">
        <v>25</v>
      </c>
      <c r="DI64" s="69">
        <v>61</v>
      </c>
      <c r="DJ64" s="91">
        <f t="shared" si="2"/>
        <v>3.0499999999999972</v>
      </c>
      <c r="DN64" s="69">
        <v>460</v>
      </c>
      <c r="DO64" s="91">
        <f t="shared" si="21"/>
        <v>0.37499999999999967</v>
      </c>
      <c r="DP64" s="69">
        <v>80</v>
      </c>
      <c r="DQ64" s="91">
        <v>10</v>
      </c>
    </row>
    <row r="65" spans="11:121" x14ac:dyDescent="0.35">
      <c r="K65" s="59">
        <v>63</v>
      </c>
      <c r="Q65" s="117">
        <v>0.63</v>
      </c>
      <c r="R65" s="130">
        <v>6.5</v>
      </c>
      <c r="Y65" s="107"/>
      <c r="Z65" s="128"/>
      <c r="AA65" s="106">
        <v>62</v>
      </c>
      <c r="AB65" s="91">
        <v>3.1</v>
      </c>
      <c r="AD65" s="107">
        <v>71</v>
      </c>
      <c r="AE65" s="69">
        <f t="shared" si="3"/>
        <v>3.7800000000000211</v>
      </c>
      <c r="AJ65" s="118"/>
      <c r="AM65" s="177">
        <v>31.5</v>
      </c>
      <c r="AN65" s="91">
        <v>31.5</v>
      </c>
      <c r="AU65" s="106">
        <v>62</v>
      </c>
      <c r="AV65" s="91">
        <v>3.1</v>
      </c>
      <c r="BC65" s="91">
        <v>3.81</v>
      </c>
      <c r="BD65" s="128">
        <f t="shared" si="24"/>
        <v>6.4445799999999949</v>
      </c>
      <c r="BE65" s="150">
        <v>4.91</v>
      </c>
      <c r="BF65" s="128">
        <f t="shared" si="4"/>
        <v>9.8333129999999791</v>
      </c>
      <c r="BG65" s="150">
        <v>2.71</v>
      </c>
      <c r="BH65" s="91">
        <f t="shared" si="5"/>
        <v>11.285714276999968</v>
      </c>
      <c r="BK65" s="59"/>
      <c r="BL65" s="59"/>
      <c r="BM65" s="59"/>
      <c r="BN65" s="59"/>
      <c r="BO65" s="59"/>
      <c r="BP65" s="59"/>
      <c r="BQ65" s="69">
        <v>351</v>
      </c>
      <c r="BR65" s="91">
        <f t="shared" si="8"/>
        <v>3.2142831000000203</v>
      </c>
      <c r="BS65" s="69">
        <v>190</v>
      </c>
      <c r="BT65" s="91">
        <f t="shared" si="9"/>
        <v>0.79365059999996301</v>
      </c>
      <c r="BZ65" s="69">
        <v>231</v>
      </c>
      <c r="CA65" s="128">
        <f t="shared" si="12"/>
        <v>2.375</v>
      </c>
      <c r="CB65" s="69">
        <v>811</v>
      </c>
      <c r="CC65" s="91">
        <f t="shared" si="13"/>
        <v>8.8908980000000319</v>
      </c>
      <c r="CE65" s="69">
        <v>96.1</v>
      </c>
      <c r="CF65" s="69">
        <v>6.1</v>
      </c>
      <c r="CO65" s="107">
        <v>812</v>
      </c>
      <c r="CP65" s="128">
        <f t="shared" si="14"/>
        <v>1.2307880000000198</v>
      </c>
      <c r="CQ65" s="107">
        <v>836</v>
      </c>
      <c r="CR65" s="91">
        <f t="shared" si="15"/>
        <v>15.177889000000015</v>
      </c>
      <c r="CS65" s="69">
        <v>896</v>
      </c>
      <c r="CT65" s="91">
        <f t="shared" si="16"/>
        <v>14.649141000000007</v>
      </c>
      <c r="CX65" s="173">
        <v>17.600000000000001</v>
      </c>
      <c r="CY65" s="116">
        <f t="shared" si="18"/>
        <v>3.6739209999999893</v>
      </c>
      <c r="CZ65" s="69">
        <v>981</v>
      </c>
      <c r="DA65" s="91">
        <f t="shared" si="19"/>
        <v>4.4474620000000264</v>
      </c>
      <c r="DB65" s="69">
        <v>176</v>
      </c>
      <c r="DC65" s="91">
        <f t="shared" si="20"/>
        <v>4.1159270000000081</v>
      </c>
      <c r="DI65" s="69">
        <v>62</v>
      </c>
      <c r="DJ65" s="91">
        <f t="shared" si="2"/>
        <v>3.099999999999997</v>
      </c>
      <c r="DN65" s="69">
        <v>461</v>
      </c>
      <c r="DO65" s="91">
        <f t="shared" si="21"/>
        <v>0.38124999999999964</v>
      </c>
      <c r="DP65" s="69" t="s">
        <v>326</v>
      </c>
      <c r="DQ65" s="91">
        <v>10</v>
      </c>
    </row>
    <row r="66" spans="11:121" x14ac:dyDescent="0.35">
      <c r="K66" s="59">
        <v>64</v>
      </c>
      <c r="Q66" s="117">
        <v>0.64</v>
      </c>
      <c r="R66" s="130">
        <v>7</v>
      </c>
      <c r="Y66" s="107"/>
      <c r="Z66" s="128"/>
      <c r="AA66" s="107">
        <v>63</v>
      </c>
      <c r="AB66" s="91">
        <v>3.15</v>
      </c>
      <c r="AD66" s="107">
        <v>72</v>
      </c>
      <c r="AE66" s="69">
        <f t="shared" si="3"/>
        <v>3.7600000000000211</v>
      </c>
      <c r="AJ66" s="118"/>
      <c r="AM66" s="177">
        <v>32</v>
      </c>
      <c r="AN66" s="91">
        <v>32</v>
      </c>
      <c r="AU66" s="107">
        <v>63</v>
      </c>
      <c r="AV66" s="91">
        <v>3.15</v>
      </c>
      <c r="BC66" s="91">
        <v>3.82</v>
      </c>
      <c r="BD66" s="128">
        <f t="shared" si="24"/>
        <v>6.2223599999999948</v>
      </c>
      <c r="BE66" s="150">
        <v>4.92</v>
      </c>
      <c r="BF66" s="128">
        <f t="shared" si="4"/>
        <v>9.6666459999999788</v>
      </c>
      <c r="BG66" s="150">
        <v>2.72</v>
      </c>
      <c r="BH66" s="91">
        <f t="shared" si="5"/>
        <v>11.142857133999968</v>
      </c>
      <c r="BK66" s="59"/>
      <c r="BL66" s="59"/>
      <c r="BM66" s="59"/>
      <c r="BN66" s="59"/>
      <c r="BO66" s="59"/>
      <c r="BP66" s="59"/>
      <c r="BQ66" s="69">
        <v>352</v>
      </c>
      <c r="BR66" s="91">
        <f t="shared" si="8"/>
        <v>2.8571402000000203</v>
      </c>
      <c r="BS66" s="69">
        <v>191</v>
      </c>
      <c r="BT66" s="91">
        <f t="shared" si="9"/>
        <v>0.39682519999996302</v>
      </c>
      <c r="BZ66" s="69">
        <v>232</v>
      </c>
      <c r="CA66" s="128">
        <f t="shared" si="12"/>
        <v>2.25</v>
      </c>
      <c r="CB66" s="105">
        <v>812</v>
      </c>
      <c r="CC66" s="91">
        <f t="shared" si="13"/>
        <v>8.8727160000000325</v>
      </c>
      <c r="CE66" s="69">
        <v>96.2</v>
      </c>
      <c r="CF66" s="69">
        <v>6.2</v>
      </c>
      <c r="CO66" s="107">
        <v>813</v>
      </c>
      <c r="CP66" s="128">
        <f t="shared" si="14"/>
        <v>0.92309600000001968</v>
      </c>
      <c r="CQ66" s="107">
        <v>837</v>
      </c>
      <c r="CR66" s="91">
        <f t="shared" si="15"/>
        <v>15.098838000000015</v>
      </c>
      <c r="CS66" s="69">
        <v>897</v>
      </c>
      <c r="CT66" s="91">
        <f t="shared" si="16"/>
        <v>14.561422000000007</v>
      </c>
      <c r="CX66" s="173">
        <v>17.7</v>
      </c>
      <c r="CY66" s="116">
        <f t="shared" si="18"/>
        <v>3.6521819999999892</v>
      </c>
      <c r="CZ66" s="69">
        <v>982</v>
      </c>
      <c r="DA66" s="91">
        <f t="shared" si="19"/>
        <v>4.4384040000000269</v>
      </c>
      <c r="DB66" s="69">
        <v>177</v>
      </c>
      <c r="DC66" s="91">
        <f t="shared" si="20"/>
        <v>4.1014340000000082</v>
      </c>
      <c r="DI66" s="69">
        <v>63</v>
      </c>
      <c r="DJ66" s="91">
        <f t="shared" si="2"/>
        <v>3.1499999999999968</v>
      </c>
      <c r="DN66" s="69">
        <v>462</v>
      </c>
      <c r="DO66" s="91">
        <f t="shared" si="21"/>
        <v>0.38749999999999962</v>
      </c>
    </row>
    <row r="67" spans="11:121" x14ac:dyDescent="0.35">
      <c r="K67" s="59">
        <v>65</v>
      </c>
      <c r="Q67" s="117">
        <v>0.65</v>
      </c>
      <c r="R67" s="130">
        <v>7.5</v>
      </c>
      <c r="Y67" s="107"/>
      <c r="Z67" s="128"/>
      <c r="AA67" s="106">
        <v>64</v>
      </c>
      <c r="AB67" s="93">
        <v>3.2</v>
      </c>
      <c r="AD67" s="107">
        <v>73</v>
      </c>
      <c r="AE67" s="69">
        <f t="shared" si="3"/>
        <v>3.7400000000000211</v>
      </c>
      <c r="AJ67" s="118"/>
      <c r="AM67" s="177">
        <v>32.5</v>
      </c>
      <c r="AN67" s="91">
        <v>32.5</v>
      </c>
      <c r="AU67" s="106">
        <v>64</v>
      </c>
      <c r="AV67" s="93">
        <v>3.2</v>
      </c>
      <c r="BC67" s="91">
        <v>3.83</v>
      </c>
      <c r="BD67" s="128">
        <f t="shared" si="24"/>
        <v>6.0001399999999947</v>
      </c>
      <c r="BE67" s="150">
        <v>4.93</v>
      </c>
      <c r="BF67" s="128">
        <f t="shared" si="4"/>
        <v>9.4999789999999784</v>
      </c>
      <c r="BG67" s="150">
        <v>2.73</v>
      </c>
      <c r="BH67" s="91">
        <f t="shared" si="5"/>
        <v>10.999999990999967</v>
      </c>
      <c r="BK67" s="59"/>
      <c r="BL67" s="59"/>
      <c r="BM67" s="59"/>
      <c r="BN67" s="59"/>
      <c r="BO67" s="59"/>
      <c r="BP67" s="59"/>
      <c r="BQ67" s="69">
        <v>353</v>
      </c>
      <c r="BR67" s="91">
        <f t="shared" si="8"/>
        <v>2.4999973000000204</v>
      </c>
      <c r="BS67" s="69">
        <v>192</v>
      </c>
      <c r="BT67" s="91">
        <v>0</v>
      </c>
      <c r="BZ67" s="69">
        <v>233</v>
      </c>
      <c r="CA67" s="128">
        <f t="shared" si="12"/>
        <v>2.125</v>
      </c>
      <c r="CB67" s="69">
        <v>813</v>
      </c>
      <c r="CC67" s="91">
        <f t="shared" si="13"/>
        <v>8.854534000000033</v>
      </c>
      <c r="CE67" s="69">
        <v>96.3</v>
      </c>
      <c r="CF67" s="69">
        <v>6.3</v>
      </c>
      <c r="CO67" s="107">
        <v>814</v>
      </c>
      <c r="CP67" s="128">
        <f t="shared" si="14"/>
        <v>0.6154040000000196</v>
      </c>
      <c r="CQ67" s="107">
        <v>838</v>
      </c>
      <c r="CR67" s="91">
        <f t="shared" si="15"/>
        <v>15.019787000000015</v>
      </c>
      <c r="CS67" s="69">
        <v>898</v>
      </c>
      <c r="CT67" s="91">
        <f t="shared" si="16"/>
        <v>14.473703000000008</v>
      </c>
      <c r="CX67" s="173">
        <v>17.8</v>
      </c>
      <c r="CY67" s="116">
        <f t="shared" si="18"/>
        <v>3.630442999999989</v>
      </c>
      <c r="CZ67" s="69">
        <v>983</v>
      </c>
      <c r="DA67" s="91">
        <f t="shared" si="19"/>
        <v>4.4293460000000273</v>
      </c>
      <c r="DB67" s="69">
        <v>178</v>
      </c>
      <c r="DC67" s="91">
        <f t="shared" si="20"/>
        <v>4.0869410000000084</v>
      </c>
      <c r="DI67" s="69">
        <v>64</v>
      </c>
      <c r="DJ67" s="91">
        <f t="shared" si="2"/>
        <v>3.1999999999999966</v>
      </c>
      <c r="DN67" s="69">
        <v>463</v>
      </c>
      <c r="DO67" s="91">
        <f t="shared" si="21"/>
        <v>0.3937499999999996</v>
      </c>
    </row>
    <row r="68" spans="11:121" ht="29" x14ac:dyDescent="0.35">
      <c r="K68" s="59">
        <v>66</v>
      </c>
      <c r="Q68" s="117">
        <v>0.66</v>
      </c>
      <c r="R68" s="130">
        <v>8</v>
      </c>
      <c r="Y68" s="107"/>
      <c r="Z68" s="128"/>
      <c r="AA68" s="106">
        <v>65</v>
      </c>
      <c r="AB68" s="91">
        <v>3.25</v>
      </c>
      <c r="AD68" s="107">
        <v>74</v>
      </c>
      <c r="AE68" s="69">
        <f t="shared" si="3"/>
        <v>3.7200000000000211</v>
      </c>
      <c r="AJ68" s="118"/>
      <c r="AM68" s="177">
        <v>33</v>
      </c>
      <c r="AN68" s="91">
        <v>33</v>
      </c>
      <c r="AU68" s="106">
        <v>65</v>
      </c>
      <c r="AV68" s="91">
        <v>3.25</v>
      </c>
      <c r="BC68" s="91">
        <v>3.84</v>
      </c>
      <c r="BD68" s="128">
        <f t="shared" si="24"/>
        <v>5.7779199999999946</v>
      </c>
      <c r="BE68" s="150">
        <v>4.9400000000000004</v>
      </c>
      <c r="BF68" s="128">
        <f t="shared" si="4"/>
        <v>9.3333119999999781</v>
      </c>
      <c r="BG68" s="150">
        <v>2.74</v>
      </c>
      <c r="BH68" s="91">
        <f t="shared" si="5"/>
        <v>10.857142847999967</v>
      </c>
      <c r="BK68" s="59"/>
      <c r="BL68" s="59"/>
      <c r="BM68" s="59"/>
      <c r="BN68" s="59"/>
      <c r="BO68" s="59"/>
      <c r="BP68" s="59"/>
      <c r="BQ68" s="69">
        <v>354</v>
      </c>
      <c r="BR68" s="91">
        <f t="shared" si="8"/>
        <v>2.1428544000000205</v>
      </c>
      <c r="BS68" s="115" t="s">
        <v>269</v>
      </c>
      <c r="BT68" s="91" t="s">
        <v>296</v>
      </c>
      <c r="BZ68" s="105">
        <v>234</v>
      </c>
      <c r="CA68" s="128">
        <f t="shared" si="12"/>
        <v>2</v>
      </c>
      <c r="CB68" s="105">
        <v>814</v>
      </c>
      <c r="CC68" s="91">
        <f t="shared" si="13"/>
        <v>8.8363520000000335</v>
      </c>
      <c r="CE68" s="69">
        <v>96.4</v>
      </c>
      <c r="CF68" s="69">
        <v>6.4</v>
      </c>
      <c r="CO68" s="107">
        <v>815</v>
      </c>
      <c r="CP68" s="128">
        <f t="shared" si="14"/>
        <v>0.30771200000001958</v>
      </c>
      <c r="CQ68" s="107">
        <v>839</v>
      </c>
      <c r="CR68" s="91">
        <f t="shared" si="15"/>
        <v>14.940736000000015</v>
      </c>
      <c r="CS68" s="69">
        <v>899</v>
      </c>
      <c r="CT68" s="91">
        <f t="shared" si="16"/>
        <v>14.385984000000008</v>
      </c>
      <c r="CX68" s="173">
        <v>17.899999999999999</v>
      </c>
      <c r="CY68" s="116">
        <f t="shared" si="18"/>
        <v>3.6087039999999888</v>
      </c>
      <c r="CZ68" s="69">
        <v>984</v>
      </c>
      <c r="DA68" s="91">
        <f t="shared" si="19"/>
        <v>4.4202880000000278</v>
      </c>
      <c r="DB68" s="69">
        <v>179</v>
      </c>
      <c r="DC68" s="91">
        <f t="shared" si="20"/>
        <v>4.0724480000000085</v>
      </c>
      <c r="DI68" s="69">
        <v>65</v>
      </c>
      <c r="DJ68" s="91">
        <f t="shared" si="2"/>
        <v>3.2499999999999964</v>
      </c>
      <c r="DN68" s="69">
        <v>464</v>
      </c>
      <c r="DO68" s="91">
        <f t="shared" si="21"/>
        <v>0.39999999999999958</v>
      </c>
    </row>
    <row r="69" spans="11:121" x14ac:dyDescent="0.35">
      <c r="K69" s="59">
        <v>67</v>
      </c>
      <c r="Q69" s="117">
        <v>0.67</v>
      </c>
      <c r="R69" s="130">
        <v>8.5</v>
      </c>
      <c r="Y69" s="107"/>
      <c r="Z69" s="128"/>
      <c r="AA69" s="107">
        <v>66</v>
      </c>
      <c r="AB69" s="91">
        <v>3.3</v>
      </c>
      <c r="AD69" s="107">
        <v>75</v>
      </c>
      <c r="AE69" s="69">
        <f t="shared" si="3"/>
        <v>3.700000000000021</v>
      </c>
      <c r="AJ69" s="118"/>
      <c r="AM69" s="177">
        <v>33.5</v>
      </c>
      <c r="AN69" s="91">
        <v>33.5</v>
      </c>
      <c r="AU69" s="107">
        <v>66</v>
      </c>
      <c r="AV69" s="91">
        <v>3.3</v>
      </c>
      <c r="BC69" s="91">
        <v>3.85</v>
      </c>
      <c r="BD69" s="128">
        <f t="shared" si="24"/>
        <v>5.5556999999999945</v>
      </c>
      <c r="BE69" s="150">
        <v>4.95</v>
      </c>
      <c r="BF69" s="128">
        <f t="shared" si="4"/>
        <v>9.1666449999999777</v>
      </c>
      <c r="BG69" s="150">
        <v>2.75</v>
      </c>
      <c r="BH69" s="91">
        <f t="shared" si="5"/>
        <v>10.714285704999966</v>
      </c>
      <c r="BK69" s="59"/>
      <c r="BL69" s="59"/>
      <c r="BM69" s="59"/>
      <c r="BN69" s="59"/>
      <c r="BO69" s="59"/>
      <c r="BP69" s="59"/>
      <c r="BQ69" s="69">
        <v>355</v>
      </c>
      <c r="BR69" s="91">
        <f t="shared" si="8"/>
        <v>1.7857115000000205</v>
      </c>
      <c r="BS69" s="59"/>
      <c r="BT69" s="59"/>
      <c r="BZ69" s="69">
        <v>235</v>
      </c>
      <c r="CA69" s="128">
        <f t="shared" si="12"/>
        <v>1.875</v>
      </c>
      <c r="CB69" s="69">
        <v>815</v>
      </c>
      <c r="CC69" s="91">
        <f t="shared" si="13"/>
        <v>8.818170000000034</v>
      </c>
      <c r="CE69" s="69">
        <v>96.5</v>
      </c>
      <c r="CF69" s="69">
        <v>6.5</v>
      </c>
      <c r="CO69" s="107">
        <v>816</v>
      </c>
      <c r="CP69" s="128">
        <v>0</v>
      </c>
      <c r="CQ69" s="107">
        <v>840</v>
      </c>
      <c r="CR69" s="91">
        <f t="shared" si="15"/>
        <v>14.861685000000016</v>
      </c>
      <c r="CS69" s="69">
        <v>900</v>
      </c>
      <c r="CT69" s="91">
        <f t="shared" si="16"/>
        <v>14.298265000000008</v>
      </c>
      <c r="CX69" s="173">
        <v>18</v>
      </c>
      <c r="CY69" s="116">
        <f t="shared" si="18"/>
        <v>3.5869649999999886</v>
      </c>
      <c r="CZ69" s="69">
        <v>985</v>
      </c>
      <c r="DA69" s="91">
        <f t="shared" si="19"/>
        <v>4.4112300000000282</v>
      </c>
      <c r="DB69" s="69">
        <v>180</v>
      </c>
      <c r="DC69" s="91">
        <f t="shared" si="20"/>
        <v>4.0579550000000086</v>
      </c>
      <c r="DI69" s="69">
        <v>66</v>
      </c>
      <c r="DJ69" s="91">
        <f t="shared" ref="DJ69:DJ103" si="25">DJ68+0.05</f>
        <v>3.2999999999999963</v>
      </c>
      <c r="DN69" s="69">
        <v>465</v>
      </c>
      <c r="DO69" s="91">
        <f t="shared" si="21"/>
        <v>0.40624999999999956</v>
      </c>
    </row>
    <row r="70" spans="11:121" ht="29" x14ac:dyDescent="0.35">
      <c r="K70" s="59">
        <v>68</v>
      </c>
      <c r="Q70" s="117">
        <v>0.68</v>
      </c>
      <c r="R70" s="130">
        <v>9</v>
      </c>
      <c r="Y70" s="107"/>
      <c r="Z70" s="128"/>
      <c r="AA70" s="106">
        <v>67</v>
      </c>
      <c r="AB70" s="91">
        <v>3.35</v>
      </c>
      <c r="AD70" s="107">
        <v>76</v>
      </c>
      <c r="AE70" s="69">
        <f t="shared" ref="AE70:AE133" si="26">AE69-0.02</f>
        <v>3.680000000000021</v>
      </c>
      <c r="AJ70" s="118"/>
      <c r="AM70" s="177">
        <v>34</v>
      </c>
      <c r="AN70" s="91">
        <v>34</v>
      </c>
      <c r="AU70" s="106">
        <v>67</v>
      </c>
      <c r="AV70" s="91">
        <v>3.35</v>
      </c>
      <c r="BC70" s="91">
        <v>3.86</v>
      </c>
      <c r="BD70" s="128">
        <f t="shared" si="24"/>
        <v>5.3334799999999944</v>
      </c>
      <c r="BE70" s="150">
        <v>4.96</v>
      </c>
      <c r="BF70" s="128">
        <f t="shared" ref="BF70:BF123" si="27">BF69-0.166667</f>
        <v>8.9999779999999774</v>
      </c>
      <c r="BG70" s="150">
        <v>2.76</v>
      </c>
      <c r="BH70" s="91">
        <f t="shared" ref="BH70:BH133" si="28">BH69-0.142857143</f>
        <v>10.571428561999966</v>
      </c>
      <c r="BK70" s="59"/>
      <c r="BL70" s="59"/>
      <c r="BM70" s="59"/>
      <c r="BN70" s="59"/>
      <c r="BO70" s="59"/>
      <c r="BP70" s="59"/>
      <c r="BQ70" s="69">
        <v>356</v>
      </c>
      <c r="BR70" s="91">
        <f t="shared" ref="BR70:BR73" si="29">BR69-0.3571429</f>
        <v>1.4285686000000206</v>
      </c>
      <c r="BS70" s="59"/>
      <c r="BT70" s="59"/>
      <c r="BZ70" s="69">
        <v>236</v>
      </c>
      <c r="CA70" s="128">
        <f t="shared" ref="CA70:CA84" si="30">CA69-0.125</f>
        <v>1.75</v>
      </c>
      <c r="CB70" s="105">
        <v>816</v>
      </c>
      <c r="CC70" s="91">
        <f t="shared" ref="CC70:CC133" si="31">CC69-0.018182</f>
        <v>8.7999880000000346</v>
      </c>
      <c r="CE70" s="69">
        <v>96.6</v>
      </c>
      <c r="CF70" s="69">
        <v>6.6</v>
      </c>
      <c r="CO70" s="115" t="s">
        <v>269</v>
      </c>
      <c r="CP70" s="103" t="s">
        <v>296</v>
      </c>
      <c r="CQ70" s="107">
        <v>841</v>
      </c>
      <c r="CR70" s="91">
        <f t="shared" ref="CR70:CR133" si="32">CR69-0.079051</f>
        <v>14.782634000000016</v>
      </c>
      <c r="CS70" s="69">
        <v>901</v>
      </c>
      <c r="CT70" s="91">
        <f t="shared" ref="CT70:CT133" si="33">CT69-0.087719</f>
        <v>14.210546000000008</v>
      </c>
      <c r="CX70" s="173">
        <v>18.100000000000001</v>
      </c>
      <c r="CY70" s="116">
        <f t="shared" ref="CY70:CY133" si="34">CY69-0.021739</f>
        <v>3.5652259999999885</v>
      </c>
      <c r="CZ70" s="69">
        <v>986</v>
      </c>
      <c r="DA70" s="91">
        <f t="shared" ref="DA70:DA133" si="35">DA69-0.009058</f>
        <v>4.4021720000000286</v>
      </c>
      <c r="DB70" s="69">
        <v>181</v>
      </c>
      <c r="DC70" s="91">
        <f t="shared" ref="DC70:DC133" si="36">DC69-0.014493</f>
        <v>4.0434620000000088</v>
      </c>
      <c r="DI70" s="69">
        <v>67</v>
      </c>
      <c r="DJ70" s="91">
        <f t="shared" si="25"/>
        <v>3.3499999999999961</v>
      </c>
      <c r="DN70" s="69">
        <v>466</v>
      </c>
      <c r="DO70" s="91">
        <f t="shared" ref="DO70:DO133" si="37">DO69+0.00625</f>
        <v>0.41249999999999953</v>
      </c>
    </row>
    <row r="71" spans="11:121" x14ac:dyDescent="0.35">
      <c r="K71" s="59">
        <v>69</v>
      </c>
      <c r="Q71" s="117">
        <v>0.69</v>
      </c>
      <c r="R71" s="130">
        <v>9.5</v>
      </c>
      <c r="Y71" s="107"/>
      <c r="Z71" s="128"/>
      <c r="AA71" s="106">
        <v>68</v>
      </c>
      <c r="AB71" s="93">
        <v>3.4</v>
      </c>
      <c r="AD71" s="107">
        <v>77</v>
      </c>
      <c r="AE71" s="69">
        <f t="shared" si="26"/>
        <v>3.660000000000021</v>
      </c>
      <c r="AJ71" s="118"/>
      <c r="AM71" s="177">
        <v>34.5</v>
      </c>
      <c r="AN71" s="91">
        <v>34.5</v>
      </c>
      <c r="AU71" s="106">
        <v>68</v>
      </c>
      <c r="AV71" s="93">
        <v>3.4</v>
      </c>
      <c r="BC71" s="91">
        <v>3.87</v>
      </c>
      <c r="BD71" s="128">
        <f t="shared" si="24"/>
        <v>5.1112599999999944</v>
      </c>
      <c r="BE71" s="150">
        <v>4.97</v>
      </c>
      <c r="BF71" s="128">
        <f t="shared" si="27"/>
        <v>8.833310999999977</v>
      </c>
      <c r="BG71" s="150">
        <v>2.77</v>
      </c>
      <c r="BH71" s="91">
        <f t="shared" si="28"/>
        <v>10.428571418999965</v>
      </c>
      <c r="BK71" s="59"/>
      <c r="BL71" s="59"/>
      <c r="BM71" s="59"/>
      <c r="BN71" s="59"/>
      <c r="BO71" s="59"/>
      <c r="BP71" s="59"/>
      <c r="BQ71" s="69">
        <v>357</v>
      </c>
      <c r="BR71" s="91">
        <f t="shared" si="29"/>
        <v>1.0714257000000207</v>
      </c>
      <c r="BS71" s="59"/>
      <c r="BT71" s="59"/>
      <c r="BZ71" s="69">
        <v>237</v>
      </c>
      <c r="CA71" s="128">
        <f t="shared" si="30"/>
        <v>1.625</v>
      </c>
      <c r="CB71" s="69">
        <v>817</v>
      </c>
      <c r="CC71" s="91">
        <f t="shared" si="31"/>
        <v>8.7818060000000351</v>
      </c>
      <c r="CE71" s="69">
        <v>96.7</v>
      </c>
      <c r="CF71" s="69">
        <v>6.7</v>
      </c>
      <c r="CQ71" s="107">
        <v>842</v>
      </c>
      <c r="CR71" s="91">
        <f t="shared" si="32"/>
        <v>14.703583000000016</v>
      </c>
      <c r="CS71" s="69">
        <v>902</v>
      </c>
      <c r="CT71" s="91">
        <f t="shared" si="33"/>
        <v>14.122827000000008</v>
      </c>
      <c r="CX71" s="173">
        <v>18.2</v>
      </c>
      <c r="CY71" s="116">
        <f t="shared" si="34"/>
        <v>3.5434869999999883</v>
      </c>
      <c r="CZ71" s="69">
        <v>987</v>
      </c>
      <c r="DA71" s="91">
        <f t="shared" si="35"/>
        <v>4.3931140000000291</v>
      </c>
      <c r="DB71" s="69">
        <v>182</v>
      </c>
      <c r="DC71" s="91">
        <f t="shared" si="36"/>
        <v>4.0289690000000089</v>
      </c>
      <c r="DI71" s="69">
        <v>68</v>
      </c>
      <c r="DJ71" s="91">
        <f t="shared" si="25"/>
        <v>3.3999999999999959</v>
      </c>
      <c r="DN71" s="69">
        <v>467</v>
      </c>
      <c r="DO71" s="91">
        <f t="shared" si="37"/>
        <v>0.41874999999999951</v>
      </c>
    </row>
    <row r="72" spans="11:121" x14ac:dyDescent="0.35">
      <c r="K72" s="59">
        <v>70</v>
      </c>
      <c r="Q72" s="117">
        <v>0.7</v>
      </c>
      <c r="R72" s="130">
        <v>10</v>
      </c>
      <c r="Y72" s="107"/>
      <c r="Z72" s="128"/>
      <c r="AA72" s="107">
        <v>69</v>
      </c>
      <c r="AB72" s="91">
        <v>3.45</v>
      </c>
      <c r="AD72" s="107">
        <v>78</v>
      </c>
      <c r="AE72" s="69">
        <f t="shared" si="26"/>
        <v>3.640000000000021</v>
      </c>
      <c r="AJ72" s="118"/>
      <c r="AM72" s="177">
        <v>35</v>
      </c>
      <c r="AN72" s="91">
        <v>35</v>
      </c>
      <c r="AU72" s="107">
        <v>69</v>
      </c>
      <c r="AV72" s="91">
        <v>3.45</v>
      </c>
      <c r="BC72" s="91">
        <v>3.88</v>
      </c>
      <c r="BD72" s="128">
        <f t="shared" ref="BD72:BD93" si="38">BD71-0.22222</f>
        <v>4.8890399999999943</v>
      </c>
      <c r="BE72" s="150">
        <v>4.9800000000000004</v>
      </c>
      <c r="BF72" s="128">
        <f t="shared" si="27"/>
        <v>8.6666439999999767</v>
      </c>
      <c r="BG72" s="150">
        <v>2.78</v>
      </c>
      <c r="BH72" s="91">
        <f t="shared" si="28"/>
        <v>10.285714275999965</v>
      </c>
      <c r="BK72" s="59"/>
      <c r="BL72" s="59"/>
      <c r="BM72" s="59"/>
      <c r="BN72" s="59"/>
      <c r="BO72" s="59"/>
      <c r="BP72" s="59"/>
      <c r="BQ72" s="69">
        <v>358</v>
      </c>
      <c r="BR72" s="91">
        <f t="shared" si="29"/>
        <v>0.71428280000002076</v>
      </c>
      <c r="BS72" s="59"/>
      <c r="BT72" s="59"/>
      <c r="BZ72" s="105">
        <v>238</v>
      </c>
      <c r="CA72" s="128">
        <f t="shared" si="30"/>
        <v>1.5</v>
      </c>
      <c r="CB72" s="105">
        <v>818</v>
      </c>
      <c r="CC72" s="91">
        <f t="shared" si="31"/>
        <v>8.7636240000000356</v>
      </c>
      <c r="CE72" s="69">
        <v>96.8</v>
      </c>
      <c r="CF72" s="69">
        <v>6.8</v>
      </c>
      <c r="CQ72" s="107">
        <v>843</v>
      </c>
      <c r="CR72" s="91">
        <f t="shared" si="32"/>
        <v>14.624532000000016</v>
      </c>
      <c r="CS72" s="69">
        <v>903</v>
      </c>
      <c r="CT72" s="91">
        <f t="shared" si="33"/>
        <v>14.035108000000008</v>
      </c>
      <c r="CX72" s="173">
        <v>18.3</v>
      </c>
      <c r="CY72" s="116">
        <f t="shared" si="34"/>
        <v>3.5217479999999881</v>
      </c>
      <c r="CZ72" s="69">
        <v>988</v>
      </c>
      <c r="DA72" s="91">
        <f t="shared" si="35"/>
        <v>4.3840560000000295</v>
      </c>
      <c r="DB72" s="69">
        <v>183</v>
      </c>
      <c r="DC72" s="91">
        <f t="shared" si="36"/>
        <v>4.014476000000009</v>
      </c>
      <c r="DI72" s="69">
        <v>69</v>
      </c>
      <c r="DJ72" s="91">
        <f t="shared" si="25"/>
        <v>3.4499999999999957</v>
      </c>
      <c r="DN72" s="69">
        <v>468</v>
      </c>
      <c r="DO72" s="91">
        <f t="shared" si="37"/>
        <v>0.42499999999999949</v>
      </c>
    </row>
    <row r="73" spans="11:121" x14ac:dyDescent="0.35">
      <c r="K73" s="59">
        <v>71</v>
      </c>
      <c r="Q73" s="117">
        <v>0.71</v>
      </c>
      <c r="R73" s="130">
        <v>10.5</v>
      </c>
      <c r="Y73" s="107"/>
      <c r="Z73" s="128"/>
      <c r="AA73" s="106">
        <v>70</v>
      </c>
      <c r="AB73" s="91">
        <v>3.5</v>
      </c>
      <c r="AD73" s="107">
        <v>79</v>
      </c>
      <c r="AE73" s="69">
        <f t="shared" si="26"/>
        <v>3.620000000000021</v>
      </c>
      <c r="AJ73" s="118"/>
      <c r="AM73" s="177">
        <v>35.5</v>
      </c>
      <c r="AN73" s="91">
        <v>35</v>
      </c>
      <c r="AU73" s="106">
        <v>70</v>
      </c>
      <c r="AV73" s="91">
        <v>3.5</v>
      </c>
      <c r="BC73" s="91">
        <v>3.89</v>
      </c>
      <c r="BD73" s="128">
        <f t="shared" si="38"/>
        <v>4.6668199999999942</v>
      </c>
      <c r="BE73" s="150">
        <v>4.99</v>
      </c>
      <c r="BF73" s="128">
        <f t="shared" si="27"/>
        <v>8.4999769999999764</v>
      </c>
      <c r="BG73" s="150">
        <v>2.79</v>
      </c>
      <c r="BH73" s="91">
        <f t="shared" si="28"/>
        <v>10.142857132999964</v>
      </c>
      <c r="BK73" s="59"/>
      <c r="BL73" s="59"/>
      <c r="BM73" s="59"/>
      <c r="BN73" s="59"/>
      <c r="BO73" s="59"/>
      <c r="BP73" s="59"/>
      <c r="BQ73" s="69">
        <v>359</v>
      </c>
      <c r="BR73" s="91">
        <f t="shared" si="29"/>
        <v>0.35713990000002077</v>
      </c>
      <c r="BS73" s="59"/>
      <c r="BT73" s="59"/>
      <c r="BZ73" s="69">
        <v>239</v>
      </c>
      <c r="CA73" s="128">
        <f t="shared" si="30"/>
        <v>1.375</v>
      </c>
      <c r="CB73" s="69">
        <v>819</v>
      </c>
      <c r="CC73" s="91">
        <f t="shared" si="31"/>
        <v>8.7454420000000361</v>
      </c>
      <c r="CE73" s="69">
        <v>96.9</v>
      </c>
      <c r="CF73" s="69">
        <v>6.9</v>
      </c>
      <c r="CQ73" s="107">
        <v>844</v>
      </c>
      <c r="CR73" s="91">
        <f t="shared" si="32"/>
        <v>14.545481000000017</v>
      </c>
      <c r="CS73" s="69">
        <v>904</v>
      </c>
      <c r="CT73" s="91">
        <f t="shared" si="33"/>
        <v>13.947389000000008</v>
      </c>
      <c r="CX73" s="173">
        <v>18.399999999999999</v>
      </c>
      <c r="CY73" s="116">
        <f t="shared" si="34"/>
        <v>3.5000089999999879</v>
      </c>
      <c r="CZ73" s="69">
        <v>989</v>
      </c>
      <c r="DA73" s="91">
        <f t="shared" si="35"/>
        <v>4.3749980000000299</v>
      </c>
      <c r="DB73" s="69">
        <v>184</v>
      </c>
      <c r="DC73" s="91">
        <f t="shared" si="36"/>
        <v>3.9999830000000092</v>
      </c>
      <c r="DI73" s="69">
        <v>70</v>
      </c>
      <c r="DJ73" s="91">
        <f t="shared" si="25"/>
        <v>3.4999999999999956</v>
      </c>
      <c r="DN73" s="69">
        <v>469</v>
      </c>
      <c r="DO73" s="91">
        <f t="shared" si="37"/>
        <v>0.43124999999999947</v>
      </c>
    </row>
    <row r="74" spans="11:121" x14ac:dyDescent="0.35">
      <c r="K74" s="59">
        <v>72</v>
      </c>
      <c r="Q74" s="117">
        <v>0.72</v>
      </c>
      <c r="R74" s="130">
        <v>11</v>
      </c>
      <c r="Y74" s="107"/>
      <c r="Z74" s="128"/>
      <c r="AA74" s="106">
        <v>71</v>
      </c>
      <c r="AB74" s="91">
        <v>3.55</v>
      </c>
      <c r="AD74" s="107">
        <v>80</v>
      </c>
      <c r="AE74" s="69">
        <f t="shared" si="26"/>
        <v>3.600000000000021</v>
      </c>
      <c r="AJ74" s="118"/>
      <c r="AM74" s="177">
        <v>36</v>
      </c>
      <c r="AN74" s="91">
        <v>35</v>
      </c>
      <c r="AU74" s="106">
        <v>71</v>
      </c>
      <c r="AV74" s="91">
        <v>3.55</v>
      </c>
      <c r="BC74" s="91">
        <v>3.9</v>
      </c>
      <c r="BD74" s="128">
        <f t="shared" si="38"/>
        <v>4.4445999999999941</v>
      </c>
      <c r="BE74" s="150">
        <v>5</v>
      </c>
      <c r="BF74" s="128">
        <f t="shared" si="27"/>
        <v>8.333309999999976</v>
      </c>
      <c r="BG74" s="150">
        <v>2.8</v>
      </c>
      <c r="BH74" s="91">
        <f t="shared" si="28"/>
        <v>9.9999999899999636</v>
      </c>
      <c r="BK74" s="59"/>
      <c r="BL74" s="59"/>
      <c r="BM74" s="59"/>
      <c r="BN74" s="59"/>
      <c r="BO74" s="59"/>
      <c r="BP74" s="59"/>
      <c r="BQ74" s="69">
        <v>360</v>
      </c>
      <c r="BR74" s="91">
        <v>0</v>
      </c>
      <c r="BS74" s="59"/>
      <c r="BT74" s="59"/>
      <c r="BZ74" s="69">
        <v>240</v>
      </c>
      <c r="CA74" s="128">
        <f t="shared" si="30"/>
        <v>1.25</v>
      </c>
      <c r="CB74" s="105">
        <v>820</v>
      </c>
      <c r="CC74" s="91">
        <f t="shared" si="31"/>
        <v>8.7272600000000367</v>
      </c>
      <c r="CE74" s="69">
        <v>97</v>
      </c>
      <c r="CF74" s="69">
        <v>7</v>
      </c>
      <c r="CQ74" s="107">
        <v>845</v>
      </c>
      <c r="CR74" s="91">
        <f t="shared" si="32"/>
        <v>14.466430000000017</v>
      </c>
      <c r="CS74" s="69">
        <v>905</v>
      </c>
      <c r="CT74" s="91">
        <f t="shared" si="33"/>
        <v>13.859670000000008</v>
      </c>
      <c r="CX74" s="173">
        <v>18.5</v>
      </c>
      <c r="CY74" s="116">
        <f t="shared" si="34"/>
        <v>3.4782699999999878</v>
      </c>
      <c r="CZ74" s="69">
        <v>990</v>
      </c>
      <c r="DA74" s="91">
        <f t="shared" si="35"/>
        <v>4.3659400000000304</v>
      </c>
      <c r="DB74" s="69">
        <v>185</v>
      </c>
      <c r="DC74" s="91">
        <f t="shared" si="36"/>
        <v>3.9854900000000093</v>
      </c>
      <c r="DI74" s="69">
        <v>71</v>
      </c>
      <c r="DJ74" s="91">
        <f t="shared" si="25"/>
        <v>3.5499999999999954</v>
      </c>
      <c r="DN74" s="69">
        <v>470</v>
      </c>
      <c r="DO74" s="91">
        <f t="shared" si="37"/>
        <v>0.43749999999999944</v>
      </c>
    </row>
    <row r="75" spans="11:121" ht="29" x14ac:dyDescent="0.35">
      <c r="K75" s="59">
        <v>73</v>
      </c>
      <c r="Q75" s="117">
        <v>0.73</v>
      </c>
      <c r="R75" s="130">
        <v>11.5</v>
      </c>
      <c r="Y75" s="106"/>
      <c r="Z75" s="128"/>
      <c r="AA75" s="107">
        <v>72</v>
      </c>
      <c r="AB75" s="93">
        <v>3.6</v>
      </c>
      <c r="AD75" s="107">
        <v>81</v>
      </c>
      <c r="AE75" s="69">
        <f t="shared" si="26"/>
        <v>3.5800000000000209</v>
      </c>
      <c r="AJ75" s="118"/>
      <c r="AM75" s="177">
        <v>36.5</v>
      </c>
      <c r="AN75" s="91">
        <v>35</v>
      </c>
      <c r="AU75" s="107">
        <v>72</v>
      </c>
      <c r="AV75" s="93">
        <v>3.6</v>
      </c>
      <c r="BC75" s="91">
        <v>3.91</v>
      </c>
      <c r="BD75" s="128">
        <f t="shared" si="38"/>
        <v>4.222379999999994</v>
      </c>
      <c r="BE75" s="150">
        <v>5.01</v>
      </c>
      <c r="BF75" s="128">
        <f t="shared" si="27"/>
        <v>8.1666429999999757</v>
      </c>
      <c r="BG75" s="150">
        <v>2.81</v>
      </c>
      <c r="BH75" s="91">
        <f t="shared" si="28"/>
        <v>9.8571428469999631</v>
      </c>
      <c r="BK75" s="59"/>
      <c r="BL75" s="59"/>
      <c r="BM75" s="59"/>
      <c r="BN75" s="59"/>
      <c r="BO75" s="59"/>
      <c r="BP75" s="59"/>
      <c r="BQ75" s="115" t="s">
        <v>269</v>
      </c>
      <c r="BR75" s="91" t="s">
        <v>296</v>
      </c>
      <c r="BS75" s="59"/>
      <c r="BT75" s="59"/>
      <c r="BZ75" s="69">
        <v>241</v>
      </c>
      <c r="CA75" s="128">
        <f t="shared" si="30"/>
        <v>1.125</v>
      </c>
      <c r="CB75" s="69">
        <v>821</v>
      </c>
      <c r="CC75" s="91">
        <f t="shared" si="31"/>
        <v>8.7090780000000372</v>
      </c>
      <c r="CE75" s="69">
        <v>97.1</v>
      </c>
      <c r="CF75" s="69">
        <v>7.1</v>
      </c>
      <c r="CQ75" s="107">
        <v>846</v>
      </c>
      <c r="CR75" s="91">
        <f t="shared" si="32"/>
        <v>14.387379000000017</v>
      </c>
      <c r="CS75" s="69">
        <v>906</v>
      </c>
      <c r="CT75" s="91">
        <f t="shared" si="33"/>
        <v>13.771951000000008</v>
      </c>
      <c r="CX75" s="173">
        <v>18.600000000000001</v>
      </c>
      <c r="CY75" s="116">
        <f t="shared" si="34"/>
        <v>3.4565309999999876</v>
      </c>
      <c r="CZ75" s="69">
        <v>991</v>
      </c>
      <c r="DA75" s="91">
        <f t="shared" si="35"/>
        <v>4.3568820000000308</v>
      </c>
      <c r="DB75" s="69">
        <v>186</v>
      </c>
      <c r="DC75" s="91">
        <f t="shared" si="36"/>
        <v>3.9709970000000094</v>
      </c>
      <c r="DI75" s="69">
        <v>72</v>
      </c>
      <c r="DJ75" s="91">
        <f t="shared" si="25"/>
        <v>3.5999999999999952</v>
      </c>
      <c r="DN75" s="69">
        <v>471</v>
      </c>
      <c r="DO75" s="91">
        <f t="shared" si="37"/>
        <v>0.44374999999999942</v>
      </c>
    </row>
    <row r="76" spans="11:121" x14ac:dyDescent="0.35">
      <c r="K76" s="59">
        <v>74</v>
      </c>
      <c r="Q76" s="117">
        <v>0.74</v>
      </c>
      <c r="R76" s="130">
        <v>12</v>
      </c>
      <c r="Y76" s="107"/>
      <c r="Z76" s="128"/>
      <c r="AA76" s="106">
        <v>73</v>
      </c>
      <c r="AB76" s="91">
        <v>3.65</v>
      </c>
      <c r="AD76" s="107">
        <v>82</v>
      </c>
      <c r="AE76" s="69">
        <f t="shared" si="26"/>
        <v>3.5600000000000209</v>
      </c>
      <c r="AJ76" s="118"/>
      <c r="AM76" s="177">
        <v>37</v>
      </c>
      <c r="AN76" s="91">
        <v>35</v>
      </c>
      <c r="AU76" s="106">
        <v>73</v>
      </c>
      <c r="AV76" s="91">
        <v>3.65</v>
      </c>
      <c r="BC76" s="91">
        <v>3.92</v>
      </c>
      <c r="BD76" s="128">
        <f t="shared" si="38"/>
        <v>4.0001599999999939</v>
      </c>
      <c r="BE76" s="150">
        <v>5.0199999999999996</v>
      </c>
      <c r="BF76" s="128">
        <f t="shared" si="27"/>
        <v>7.9999759999999753</v>
      </c>
      <c r="BG76" s="150">
        <v>2.82</v>
      </c>
      <c r="BH76" s="91">
        <f t="shared" si="28"/>
        <v>9.7142857039999626</v>
      </c>
      <c r="BK76" s="59"/>
      <c r="BL76" s="59"/>
      <c r="BM76" s="59"/>
      <c r="BN76" s="59"/>
      <c r="BO76" s="59"/>
      <c r="BP76" s="59"/>
      <c r="BQ76" s="59"/>
      <c r="BR76" s="59"/>
      <c r="BS76" s="59"/>
      <c r="BT76" s="59"/>
      <c r="BZ76" s="105">
        <v>242</v>
      </c>
      <c r="CA76" s="128">
        <f t="shared" si="30"/>
        <v>1</v>
      </c>
      <c r="CB76" s="105">
        <v>822</v>
      </c>
      <c r="CC76" s="91">
        <f t="shared" si="31"/>
        <v>8.6908960000000377</v>
      </c>
      <c r="CE76" s="69">
        <v>97.2</v>
      </c>
      <c r="CF76" s="69">
        <v>7.2</v>
      </c>
      <c r="CQ76" s="107">
        <v>847</v>
      </c>
      <c r="CR76" s="91">
        <f t="shared" si="32"/>
        <v>14.308328000000017</v>
      </c>
      <c r="CS76" s="69">
        <v>907</v>
      </c>
      <c r="CT76" s="91">
        <f t="shared" si="33"/>
        <v>13.684232000000009</v>
      </c>
      <c r="CX76" s="173">
        <v>18.7</v>
      </c>
      <c r="CY76" s="116">
        <f t="shared" si="34"/>
        <v>3.4347919999999874</v>
      </c>
      <c r="CZ76" s="69">
        <v>992</v>
      </c>
      <c r="DA76" s="91">
        <f t="shared" si="35"/>
        <v>4.3478240000000312</v>
      </c>
      <c r="DB76" s="69">
        <v>187</v>
      </c>
      <c r="DC76" s="91">
        <f t="shared" si="36"/>
        <v>3.9565040000000096</v>
      </c>
      <c r="DI76" s="69">
        <v>73</v>
      </c>
      <c r="DJ76" s="91">
        <f t="shared" si="25"/>
        <v>3.649999999999995</v>
      </c>
      <c r="DN76" s="69">
        <v>472</v>
      </c>
      <c r="DO76" s="91">
        <f t="shared" si="37"/>
        <v>0.4499999999999994</v>
      </c>
    </row>
    <row r="77" spans="11:121" x14ac:dyDescent="0.35">
      <c r="K77" s="59">
        <v>75</v>
      </c>
      <c r="Q77" s="117">
        <v>0.75</v>
      </c>
      <c r="R77" s="130">
        <v>12.5</v>
      </c>
      <c r="Y77" s="107"/>
      <c r="Z77" s="128"/>
      <c r="AA77" s="106">
        <v>74</v>
      </c>
      <c r="AB77" s="91">
        <v>3.7</v>
      </c>
      <c r="AD77" s="107">
        <v>83</v>
      </c>
      <c r="AE77" s="69">
        <f t="shared" si="26"/>
        <v>3.5400000000000209</v>
      </c>
      <c r="AJ77" s="118"/>
      <c r="AM77" s="177">
        <v>37.5</v>
      </c>
      <c r="AN77" s="91">
        <v>35</v>
      </c>
      <c r="AU77" s="106">
        <v>74</v>
      </c>
      <c r="AV77" s="91">
        <v>3.7</v>
      </c>
      <c r="BC77" s="91">
        <v>3.93</v>
      </c>
      <c r="BD77" s="128">
        <f t="shared" si="38"/>
        <v>3.7779399999999939</v>
      </c>
      <c r="BE77" s="150">
        <v>5.03</v>
      </c>
      <c r="BF77" s="128">
        <f t="shared" si="27"/>
        <v>7.833308999999975</v>
      </c>
      <c r="BG77" s="150">
        <v>2.83</v>
      </c>
      <c r="BH77" s="91">
        <f t="shared" si="28"/>
        <v>9.5714285609999621</v>
      </c>
      <c r="BK77" s="59"/>
      <c r="BL77" s="59"/>
      <c r="BM77" s="59"/>
      <c r="BN77" s="59"/>
      <c r="BO77" s="59"/>
      <c r="BP77" s="59"/>
      <c r="BQ77" s="59"/>
      <c r="BR77" s="59"/>
      <c r="BS77" s="59"/>
      <c r="BT77" s="59"/>
      <c r="BZ77" s="69">
        <v>243</v>
      </c>
      <c r="CA77" s="128">
        <f t="shared" si="30"/>
        <v>0.875</v>
      </c>
      <c r="CB77" s="69">
        <v>823</v>
      </c>
      <c r="CC77" s="91">
        <f t="shared" si="31"/>
        <v>8.6727140000000382</v>
      </c>
      <c r="CE77" s="69">
        <v>97.3</v>
      </c>
      <c r="CF77" s="69">
        <v>7.3</v>
      </c>
      <c r="CQ77" s="107">
        <v>848</v>
      </c>
      <c r="CR77" s="91">
        <f t="shared" si="32"/>
        <v>14.229277000000017</v>
      </c>
      <c r="CS77" s="69">
        <v>908</v>
      </c>
      <c r="CT77" s="91">
        <f t="shared" si="33"/>
        <v>13.596513000000009</v>
      </c>
      <c r="CX77" s="173">
        <v>18.8</v>
      </c>
      <c r="CY77" s="116">
        <f t="shared" si="34"/>
        <v>3.4130529999999872</v>
      </c>
      <c r="CZ77" s="69">
        <v>993</v>
      </c>
      <c r="DA77" s="91">
        <f t="shared" si="35"/>
        <v>4.3387660000000317</v>
      </c>
      <c r="DB77" s="69">
        <v>188</v>
      </c>
      <c r="DC77" s="91">
        <f t="shared" si="36"/>
        <v>3.9420110000000097</v>
      </c>
      <c r="DI77" s="69">
        <v>74</v>
      </c>
      <c r="DJ77" s="91">
        <f t="shared" si="25"/>
        <v>3.6999999999999948</v>
      </c>
      <c r="DN77" s="69">
        <v>473</v>
      </c>
      <c r="DO77" s="91">
        <f t="shared" si="37"/>
        <v>0.45624999999999938</v>
      </c>
    </row>
    <row r="78" spans="11:121" x14ac:dyDescent="0.35">
      <c r="K78" s="59">
        <v>76</v>
      </c>
      <c r="Q78" s="117">
        <v>0.76</v>
      </c>
      <c r="R78" s="130">
        <v>13</v>
      </c>
      <c r="Y78" s="107"/>
      <c r="Z78" s="128"/>
      <c r="AA78" s="107">
        <v>75</v>
      </c>
      <c r="AB78" s="91">
        <v>3.75</v>
      </c>
      <c r="AD78" s="107">
        <v>84</v>
      </c>
      <c r="AE78" s="69">
        <f t="shared" si="26"/>
        <v>3.5200000000000209</v>
      </c>
      <c r="AJ78" s="118"/>
      <c r="AM78" s="177">
        <v>38</v>
      </c>
      <c r="AN78" s="91">
        <v>35</v>
      </c>
      <c r="AU78" s="107">
        <v>75</v>
      </c>
      <c r="AV78" s="91">
        <v>3.75</v>
      </c>
      <c r="BC78" s="91">
        <v>3.94</v>
      </c>
      <c r="BD78" s="128">
        <f t="shared" si="38"/>
        <v>3.5557199999999938</v>
      </c>
      <c r="BE78" s="150">
        <v>5.04</v>
      </c>
      <c r="BF78" s="128">
        <f t="shared" si="27"/>
        <v>7.6666419999999746</v>
      </c>
      <c r="BG78" s="150">
        <v>2.84</v>
      </c>
      <c r="BH78" s="91">
        <f t="shared" si="28"/>
        <v>9.4285714179999616</v>
      </c>
      <c r="BK78" s="59"/>
      <c r="BL78" s="59"/>
      <c r="BM78" s="59"/>
      <c r="BN78" s="59"/>
      <c r="BO78" s="59"/>
      <c r="BP78" s="59"/>
      <c r="BQ78" s="59"/>
      <c r="BR78" s="59"/>
      <c r="BS78" s="59"/>
      <c r="BT78" s="59"/>
      <c r="BZ78" s="69">
        <v>244</v>
      </c>
      <c r="CA78" s="128">
        <f t="shared" si="30"/>
        <v>0.75</v>
      </c>
      <c r="CB78" s="105">
        <v>824</v>
      </c>
      <c r="CC78" s="91">
        <f t="shared" si="31"/>
        <v>8.6545320000000387</v>
      </c>
      <c r="CE78" s="69">
        <v>97.4</v>
      </c>
      <c r="CF78" s="69">
        <v>7.4</v>
      </c>
      <c r="CQ78" s="107">
        <v>849</v>
      </c>
      <c r="CR78" s="91">
        <f t="shared" si="32"/>
        <v>14.150226000000018</v>
      </c>
      <c r="CS78" s="69">
        <v>909</v>
      </c>
      <c r="CT78" s="91">
        <f t="shared" si="33"/>
        <v>13.508794000000009</v>
      </c>
      <c r="CX78" s="173">
        <v>18.899999999999999</v>
      </c>
      <c r="CY78" s="116">
        <f t="shared" si="34"/>
        <v>3.3913139999999871</v>
      </c>
      <c r="CZ78" s="69">
        <v>994</v>
      </c>
      <c r="DA78" s="91">
        <f t="shared" si="35"/>
        <v>4.3297080000000321</v>
      </c>
      <c r="DB78" s="69">
        <v>189</v>
      </c>
      <c r="DC78" s="91">
        <f t="shared" si="36"/>
        <v>3.9275180000000098</v>
      </c>
      <c r="DI78" s="69">
        <v>75</v>
      </c>
      <c r="DJ78" s="91">
        <f t="shared" si="25"/>
        <v>3.7499999999999947</v>
      </c>
      <c r="DN78" s="69">
        <v>474</v>
      </c>
      <c r="DO78" s="91">
        <f t="shared" si="37"/>
        <v>0.46249999999999936</v>
      </c>
    </row>
    <row r="79" spans="11:121" x14ac:dyDescent="0.35">
      <c r="K79" s="59">
        <v>77</v>
      </c>
      <c r="Q79" s="117">
        <v>0.77</v>
      </c>
      <c r="R79" s="130">
        <v>13.5</v>
      </c>
      <c r="Y79" s="107"/>
      <c r="Z79" s="128"/>
      <c r="AA79" s="106">
        <v>76</v>
      </c>
      <c r="AB79" s="93">
        <v>3.8</v>
      </c>
      <c r="AD79" s="107">
        <v>85</v>
      </c>
      <c r="AE79" s="69">
        <f t="shared" si="26"/>
        <v>3.5000000000000209</v>
      </c>
      <c r="AJ79" s="118"/>
      <c r="AM79" s="177">
        <v>38.5</v>
      </c>
      <c r="AN79" s="91">
        <v>35</v>
      </c>
      <c r="AU79" s="106">
        <v>76</v>
      </c>
      <c r="AV79" s="93">
        <v>3.8</v>
      </c>
      <c r="BC79" s="91">
        <v>3.95</v>
      </c>
      <c r="BD79" s="128">
        <f t="shared" si="38"/>
        <v>3.3334999999999937</v>
      </c>
      <c r="BE79" s="150">
        <v>5.05</v>
      </c>
      <c r="BF79" s="128">
        <f t="shared" si="27"/>
        <v>7.4999749999999743</v>
      </c>
      <c r="BG79" s="150">
        <v>2.85</v>
      </c>
      <c r="BH79" s="91">
        <f t="shared" si="28"/>
        <v>9.285714274999961</v>
      </c>
      <c r="BK79" s="59"/>
      <c r="BL79" s="59"/>
      <c r="BM79" s="59"/>
      <c r="BN79" s="59"/>
      <c r="BO79" s="59"/>
      <c r="BP79" s="59"/>
      <c r="BQ79" s="59"/>
      <c r="BR79" s="59"/>
      <c r="BS79" s="59"/>
      <c r="BT79" s="59"/>
      <c r="BZ79" s="69">
        <v>245</v>
      </c>
      <c r="CA79" s="128">
        <f t="shared" si="30"/>
        <v>0.625</v>
      </c>
      <c r="CB79" s="69">
        <v>825</v>
      </c>
      <c r="CC79" s="91">
        <f t="shared" si="31"/>
        <v>8.6363500000000393</v>
      </c>
      <c r="CE79" s="69">
        <v>97.5</v>
      </c>
      <c r="CF79" s="69">
        <v>7.5</v>
      </c>
      <c r="CQ79" s="107">
        <v>850</v>
      </c>
      <c r="CR79" s="91">
        <f t="shared" si="32"/>
        <v>14.071175000000018</v>
      </c>
      <c r="CS79" s="69">
        <v>910</v>
      </c>
      <c r="CT79" s="91">
        <f t="shared" si="33"/>
        <v>13.421075000000009</v>
      </c>
      <c r="CX79" s="173">
        <v>19</v>
      </c>
      <c r="CY79" s="116">
        <f t="shared" si="34"/>
        <v>3.3695749999999869</v>
      </c>
      <c r="CZ79" s="69">
        <v>995</v>
      </c>
      <c r="DA79" s="91">
        <f t="shared" si="35"/>
        <v>4.3206500000000325</v>
      </c>
      <c r="DB79" s="69">
        <v>190</v>
      </c>
      <c r="DC79" s="91">
        <f t="shared" si="36"/>
        <v>3.91302500000001</v>
      </c>
      <c r="DI79" s="69">
        <v>76</v>
      </c>
      <c r="DJ79" s="91">
        <f t="shared" si="25"/>
        <v>3.7999999999999945</v>
      </c>
      <c r="DN79" s="69">
        <v>475</v>
      </c>
      <c r="DO79" s="91">
        <f t="shared" si="37"/>
        <v>0.46874999999999933</v>
      </c>
    </row>
    <row r="80" spans="11:121" x14ac:dyDescent="0.35">
      <c r="K80" s="59">
        <v>78</v>
      </c>
      <c r="Q80" s="117">
        <v>0.78</v>
      </c>
      <c r="R80" s="130">
        <v>14</v>
      </c>
      <c r="Y80" s="107"/>
      <c r="Z80" s="128"/>
      <c r="AA80" s="106">
        <v>77</v>
      </c>
      <c r="AB80" s="91">
        <v>3.85</v>
      </c>
      <c r="AD80" s="107">
        <v>86</v>
      </c>
      <c r="AE80" s="69">
        <f t="shared" si="26"/>
        <v>3.4800000000000209</v>
      </c>
      <c r="AJ80" s="118"/>
      <c r="AM80" s="177">
        <v>39</v>
      </c>
      <c r="AN80" s="91">
        <v>35</v>
      </c>
      <c r="AU80" s="106">
        <v>77</v>
      </c>
      <c r="AV80" s="91">
        <v>3.85</v>
      </c>
      <c r="BC80" s="91">
        <v>3.96</v>
      </c>
      <c r="BD80" s="128">
        <f t="shared" si="38"/>
        <v>3.1112799999999936</v>
      </c>
      <c r="BE80" s="150">
        <v>5.0599999999999996</v>
      </c>
      <c r="BF80" s="128">
        <f t="shared" si="27"/>
        <v>7.333307999999974</v>
      </c>
      <c r="BG80" s="150">
        <v>2.86</v>
      </c>
      <c r="BH80" s="91">
        <f t="shared" si="28"/>
        <v>9.1428571319999605</v>
      </c>
      <c r="BK80" s="59"/>
      <c r="BL80" s="59"/>
      <c r="BM80" s="59"/>
      <c r="BN80" s="59"/>
      <c r="BO80" s="59"/>
      <c r="BP80" s="59"/>
      <c r="BQ80" s="59"/>
      <c r="BR80" s="59"/>
      <c r="BS80" s="59"/>
      <c r="BT80" s="59"/>
      <c r="BZ80" s="105">
        <v>246</v>
      </c>
      <c r="CA80" s="128">
        <f t="shared" si="30"/>
        <v>0.5</v>
      </c>
      <c r="CB80" s="105">
        <v>826</v>
      </c>
      <c r="CC80" s="91">
        <f t="shared" si="31"/>
        <v>8.6181680000000398</v>
      </c>
      <c r="CE80" s="69">
        <v>97.6</v>
      </c>
      <c r="CF80" s="69">
        <v>7.6</v>
      </c>
      <c r="CQ80" s="107">
        <v>851</v>
      </c>
      <c r="CR80" s="91">
        <f t="shared" si="32"/>
        <v>13.992124000000018</v>
      </c>
      <c r="CS80" s="69">
        <v>911</v>
      </c>
      <c r="CT80" s="91">
        <f t="shared" si="33"/>
        <v>13.333356000000009</v>
      </c>
      <c r="CX80" s="173">
        <v>19.100000000000001</v>
      </c>
      <c r="CY80" s="116">
        <f t="shared" si="34"/>
        <v>3.3478359999999867</v>
      </c>
      <c r="CZ80" s="69">
        <v>996</v>
      </c>
      <c r="DA80" s="91">
        <f t="shared" si="35"/>
        <v>4.311592000000033</v>
      </c>
      <c r="DB80" s="69">
        <v>191</v>
      </c>
      <c r="DC80" s="91">
        <f t="shared" si="36"/>
        <v>3.8985320000000101</v>
      </c>
      <c r="DI80" s="69">
        <v>77</v>
      </c>
      <c r="DJ80" s="91">
        <f t="shared" si="25"/>
        <v>3.8499999999999943</v>
      </c>
      <c r="DN80" s="69">
        <v>476</v>
      </c>
      <c r="DO80" s="91">
        <f t="shared" si="37"/>
        <v>0.47499999999999931</v>
      </c>
    </row>
    <row r="81" spans="11:119" x14ac:dyDescent="0.35">
      <c r="K81" s="59">
        <v>79</v>
      </c>
      <c r="Q81" s="117">
        <v>0.79</v>
      </c>
      <c r="R81" s="130">
        <v>14.5</v>
      </c>
      <c r="Y81" s="107"/>
      <c r="Z81" s="128"/>
      <c r="AA81" s="107">
        <v>78</v>
      </c>
      <c r="AB81" s="91">
        <v>3.9</v>
      </c>
      <c r="AD81" s="107">
        <v>87</v>
      </c>
      <c r="AE81" s="69">
        <f t="shared" si="26"/>
        <v>3.4600000000000208</v>
      </c>
      <c r="AJ81" s="118"/>
      <c r="AM81" s="177">
        <v>39.5</v>
      </c>
      <c r="AN81" s="91">
        <v>35</v>
      </c>
      <c r="AU81" s="107">
        <v>78</v>
      </c>
      <c r="AV81" s="91">
        <v>3.9</v>
      </c>
      <c r="BC81" s="91">
        <v>3.97</v>
      </c>
      <c r="BD81" s="128">
        <f t="shared" si="38"/>
        <v>2.8890599999999935</v>
      </c>
      <c r="BE81" s="150">
        <v>5.07</v>
      </c>
      <c r="BF81" s="128">
        <f t="shared" si="27"/>
        <v>7.1666409999999736</v>
      </c>
      <c r="BG81" s="150">
        <v>2.87</v>
      </c>
      <c r="BH81" s="91">
        <f t="shared" si="28"/>
        <v>8.99999998899996</v>
      </c>
      <c r="BK81" s="59"/>
      <c r="BL81" s="59"/>
      <c r="BM81" s="59"/>
      <c r="BN81" s="59"/>
      <c r="BO81" s="59"/>
      <c r="BP81" s="59"/>
      <c r="BQ81" s="59"/>
      <c r="BR81" s="59"/>
      <c r="BS81" s="59"/>
      <c r="BT81" s="59"/>
      <c r="BZ81" s="69">
        <v>247</v>
      </c>
      <c r="CA81" s="128">
        <f t="shared" si="30"/>
        <v>0.375</v>
      </c>
      <c r="CB81" s="69">
        <v>827</v>
      </c>
      <c r="CC81" s="91">
        <f t="shared" si="31"/>
        <v>8.5999860000000403</v>
      </c>
      <c r="CE81" s="69">
        <v>97.7</v>
      </c>
      <c r="CF81" s="69">
        <v>7.7</v>
      </c>
      <c r="CQ81" s="107">
        <v>852</v>
      </c>
      <c r="CR81" s="91">
        <f t="shared" si="32"/>
        <v>13.913073000000018</v>
      </c>
      <c r="CS81" s="69">
        <v>912</v>
      </c>
      <c r="CT81" s="91">
        <f t="shared" si="33"/>
        <v>13.245637000000009</v>
      </c>
      <c r="CX81" s="173">
        <v>19.2</v>
      </c>
      <c r="CY81" s="116">
        <f t="shared" si="34"/>
        <v>3.3260969999999865</v>
      </c>
      <c r="CZ81" s="69">
        <v>997</v>
      </c>
      <c r="DA81" s="91">
        <f t="shared" si="35"/>
        <v>4.3025340000000334</v>
      </c>
      <c r="DB81" s="69">
        <v>192</v>
      </c>
      <c r="DC81" s="91">
        <f t="shared" si="36"/>
        <v>3.8840390000000102</v>
      </c>
      <c r="DI81" s="69">
        <v>78</v>
      </c>
      <c r="DJ81" s="91">
        <f t="shared" si="25"/>
        <v>3.8999999999999941</v>
      </c>
      <c r="DN81" s="69">
        <v>477</v>
      </c>
      <c r="DO81" s="91">
        <f t="shared" si="37"/>
        <v>0.48124999999999929</v>
      </c>
    </row>
    <row r="82" spans="11:119" x14ac:dyDescent="0.35">
      <c r="K82" s="59">
        <v>80</v>
      </c>
      <c r="Q82" s="117">
        <v>0.8</v>
      </c>
      <c r="R82" s="130">
        <v>15</v>
      </c>
      <c r="Y82" s="107"/>
      <c r="Z82" s="128"/>
      <c r="AA82" s="106">
        <v>79</v>
      </c>
      <c r="AB82" s="91">
        <v>3.95</v>
      </c>
      <c r="AD82" s="107">
        <v>88</v>
      </c>
      <c r="AE82" s="69">
        <f t="shared" si="26"/>
        <v>3.4400000000000208</v>
      </c>
      <c r="AJ82" s="118"/>
      <c r="AM82" s="177">
        <v>40</v>
      </c>
      <c r="AN82" s="91">
        <v>35</v>
      </c>
      <c r="AU82" s="106">
        <v>79</v>
      </c>
      <c r="AV82" s="91">
        <v>3.95</v>
      </c>
      <c r="BC82" s="91">
        <v>3.98</v>
      </c>
      <c r="BD82" s="128">
        <f t="shared" si="38"/>
        <v>2.6668399999999934</v>
      </c>
      <c r="BE82" s="150">
        <v>5.08</v>
      </c>
      <c r="BF82" s="128">
        <f t="shared" si="27"/>
        <v>6.9999739999999733</v>
      </c>
      <c r="BG82" s="150">
        <v>2.88</v>
      </c>
      <c r="BH82" s="91">
        <f t="shared" si="28"/>
        <v>8.8571428459999595</v>
      </c>
      <c r="BK82" s="59"/>
      <c r="BL82" s="59"/>
      <c r="BM82" s="59"/>
      <c r="BN82" s="59"/>
      <c r="BO82" s="59"/>
      <c r="BP82" s="59"/>
      <c r="BQ82" s="59"/>
      <c r="BR82" s="59"/>
      <c r="BS82" s="59"/>
      <c r="BT82" s="59"/>
      <c r="BZ82" s="69">
        <v>248</v>
      </c>
      <c r="CA82" s="128">
        <f t="shared" si="30"/>
        <v>0.25</v>
      </c>
      <c r="CB82" s="105">
        <v>828</v>
      </c>
      <c r="CC82" s="91">
        <f t="shared" si="31"/>
        <v>8.5818040000000408</v>
      </c>
      <c r="CE82" s="69">
        <v>97.8</v>
      </c>
      <c r="CF82" s="69">
        <v>7.8</v>
      </c>
      <c r="CQ82" s="107">
        <v>853</v>
      </c>
      <c r="CR82" s="91">
        <f t="shared" si="32"/>
        <v>13.834022000000019</v>
      </c>
      <c r="CS82" s="69">
        <v>913</v>
      </c>
      <c r="CT82" s="91">
        <f t="shared" si="33"/>
        <v>13.157918000000009</v>
      </c>
      <c r="CX82" s="173">
        <v>19.3</v>
      </c>
      <c r="CY82" s="116">
        <f t="shared" si="34"/>
        <v>3.3043579999999864</v>
      </c>
      <c r="CZ82" s="69">
        <v>998</v>
      </c>
      <c r="DA82" s="91">
        <f t="shared" si="35"/>
        <v>4.2934760000000338</v>
      </c>
      <c r="DB82" s="69">
        <v>193</v>
      </c>
      <c r="DC82" s="91">
        <f t="shared" si="36"/>
        <v>3.8695460000000104</v>
      </c>
      <c r="DI82" s="69">
        <v>79</v>
      </c>
      <c r="DJ82" s="91">
        <f t="shared" si="25"/>
        <v>3.949999999999994</v>
      </c>
      <c r="DN82" s="69">
        <v>478</v>
      </c>
      <c r="DO82" s="91">
        <f t="shared" si="37"/>
        <v>0.48749999999999927</v>
      </c>
    </row>
    <row r="83" spans="11:119" x14ac:dyDescent="0.35">
      <c r="K83" s="59">
        <v>81</v>
      </c>
      <c r="Q83" s="117">
        <v>0.81</v>
      </c>
      <c r="R83" s="130">
        <v>15.5</v>
      </c>
      <c r="AA83" s="106">
        <v>80</v>
      </c>
      <c r="AB83" s="93">
        <v>4</v>
      </c>
      <c r="AD83" s="107">
        <v>89</v>
      </c>
      <c r="AE83" s="69">
        <f t="shared" si="26"/>
        <v>3.4200000000000208</v>
      </c>
      <c r="AJ83" s="118"/>
      <c r="AM83" s="177">
        <v>40.5</v>
      </c>
      <c r="AN83" s="91">
        <v>35</v>
      </c>
      <c r="AU83" s="106">
        <v>80</v>
      </c>
      <c r="AV83" s="93">
        <v>4</v>
      </c>
      <c r="BC83" s="91">
        <v>3.99</v>
      </c>
      <c r="BD83" s="128">
        <f t="shared" si="38"/>
        <v>2.4446199999999934</v>
      </c>
      <c r="BE83" s="150">
        <v>5.09</v>
      </c>
      <c r="BF83" s="128">
        <f t="shared" si="27"/>
        <v>6.8333069999999729</v>
      </c>
      <c r="BG83" s="150">
        <v>2.89</v>
      </c>
      <c r="BH83" s="91">
        <f t="shared" si="28"/>
        <v>8.714285702999959</v>
      </c>
      <c r="BK83" s="59"/>
      <c r="BL83" s="59"/>
      <c r="BM83" s="59"/>
      <c r="BN83" s="59"/>
      <c r="BO83" s="59"/>
      <c r="BP83" s="59"/>
      <c r="BQ83" s="59"/>
      <c r="BR83" s="59"/>
      <c r="BS83" s="59"/>
      <c r="BT83" s="59"/>
      <c r="BZ83" s="69">
        <v>249</v>
      </c>
      <c r="CA83" s="128">
        <f t="shared" si="30"/>
        <v>0.125</v>
      </c>
      <c r="CB83" s="69">
        <v>829</v>
      </c>
      <c r="CC83" s="91">
        <f t="shared" si="31"/>
        <v>8.5636220000000414</v>
      </c>
      <c r="CE83" s="69">
        <v>97.9</v>
      </c>
      <c r="CF83" s="69">
        <v>7.9</v>
      </c>
      <c r="CQ83" s="107">
        <v>854</v>
      </c>
      <c r="CR83" s="91">
        <f t="shared" si="32"/>
        <v>13.754971000000019</v>
      </c>
      <c r="CS83" s="69">
        <v>914</v>
      </c>
      <c r="CT83" s="91">
        <f t="shared" si="33"/>
        <v>13.070199000000009</v>
      </c>
      <c r="CX83" s="173">
        <v>19.399999999999999</v>
      </c>
      <c r="CY83" s="116">
        <f t="shared" si="34"/>
        <v>3.2826189999999862</v>
      </c>
      <c r="CZ83" s="69">
        <v>999</v>
      </c>
      <c r="DA83" s="91">
        <f t="shared" si="35"/>
        <v>4.2844180000000343</v>
      </c>
      <c r="DB83" s="69">
        <v>194</v>
      </c>
      <c r="DC83" s="91">
        <f t="shared" si="36"/>
        <v>3.8550530000000105</v>
      </c>
      <c r="DI83" s="69">
        <v>80</v>
      </c>
      <c r="DJ83" s="91">
        <f t="shared" si="25"/>
        <v>3.9999999999999938</v>
      </c>
      <c r="DN83" s="69">
        <v>479</v>
      </c>
      <c r="DO83" s="91">
        <f t="shared" si="37"/>
        <v>0.49374999999999925</v>
      </c>
    </row>
    <row r="84" spans="11:119" x14ac:dyDescent="0.35">
      <c r="K84" s="59">
        <v>82</v>
      </c>
      <c r="Q84" s="117">
        <v>0.82</v>
      </c>
      <c r="R84" s="130">
        <v>16</v>
      </c>
      <c r="AA84" s="107">
        <v>81</v>
      </c>
      <c r="AB84" s="91">
        <v>4.05</v>
      </c>
      <c r="AD84" s="107">
        <v>90</v>
      </c>
      <c r="AE84" s="69">
        <f t="shared" si="26"/>
        <v>3.4000000000000208</v>
      </c>
      <c r="AJ84" s="118"/>
      <c r="AM84" s="177">
        <v>41</v>
      </c>
      <c r="AN84" s="91">
        <v>35</v>
      </c>
      <c r="AU84" s="107">
        <v>81</v>
      </c>
      <c r="AV84" s="91">
        <v>4.05</v>
      </c>
      <c r="BC84" s="91">
        <v>4</v>
      </c>
      <c r="BD84" s="128">
        <f t="shared" si="38"/>
        <v>2.2223999999999933</v>
      </c>
      <c r="BE84" s="150">
        <v>5.0999999999999996</v>
      </c>
      <c r="BF84" s="128">
        <f t="shared" si="27"/>
        <v>6.6666399999999726</v>
      </c>
      <c r="BG84" s="150">
        <v>2.9</v>
      </c>
      <c r="BH84" s="91">
        <f t="shared" si="28"/>
        <v>8.5714285599999585</v>
      </c>
      <c r="BK84" s="59"/>
      <c r="BL84" s="59"/>
      <c r="BM84" s="59"/>
      <c r="BN84" s="59"/>
      <c r="BO84" s="59"/>
      <c r="BP84" s="59"/>
      <c r="BQ84" s="59"/>
      <c r="BR84" s="59"/>
      <c r="BS84" s="59"/>
      <c r="BT84" s="59"/>
      <c r="BZ84" s="105">
        <v>250</v>
      </c>
      <c r="CA84" s="128">
        <f t="shared" si="30"/>
        <v>0</v>
      </c>
      <c r="CB84" s="105">
        <v>830</v>
      </c>
      <c r="CC84" s="91">
        <f t="shared" si="31"/>
        <v>8.5454400000000419</v>
      </c>
      <c r="CE84" s="69">
        <v>98</v>
      </c>
      <c r="CF84" s="69">
        <v>8</v>
      </c>
      <c r="CQ84" s="107">
        <v>855</v>
      </c>
      <c r="CR84" s="91">
        <f t="shared" si="32"/>
        <v>13.675920000000019</v>
      </c>
      <c r="CS84" s="69">
        <v>915</v>
      </c>
      <c r="CT84" s="91">
        <f t="shared" si="33"/>
        <v>12.98248000000001</v>
      </c>
      <c r="CX84" s="173">
        <v>19.5</v>
      </c>
      <c r="CY84" s="116">
        <f t="shared" si="34"/>
        <v>3.260879999999986</v>
      </c>
      <c r="CZ84" s="69">
        <v>1000</v>
      </c>
      <c r="DA84" s="91">
        <f t="shared" si="35"/>
        <v>4.2753600000000347</v>
      </c>
      <c r="DB84" s="69">
        <v>195</v>
      </c>
      <c r="DC84" s="91">
        <f t="shared" si="36"/>
        <v>3.8405600000000106</v>
      </c>
      <c r="DI84" s="69">
        <v>81</v>
      </c>
      <c r="DJ84" s="91">
        <f t="shared" si="25"/>
        <v>4.0499999999999936</v>
      </c>
      <c r="DN84" s="69">
        <v>480</v>
      </c>
      <c r="DO84" s="91">
        <f t="shared" si="37"/>
        <v>0.49999999999999922</v>
      </c>
    </row>
    <row r="85" spans="11:119" x14ac:dyDescent="0.35">
      <c r="K85" s="59">
        <v>83</v>
      </c>
      <c r="Q85" s="117">
        <v>0.83</v>
      </c>
      <c r="R85" s="130">
        <v>16.5</v>
      </c>
      <c r="AA85" s="106">
        <v>82</v>
      </c>
      <c r="AB85" s="91">
        <v>4.0999999999999996</v>
      </c>
      <c r="AD85" s="107">
        <v>91</v>
      </c>
      <c r="AE85" s="69">
        <f t="shared" si="26"/>
        <v>3.3800000000000208</v>
      </c>
      <c r="AJ85" s="118"/>
      <c r="AM85" s="177">
        <v>41.5</v>
      </c>
      <c r="AN85" s="91">
        <v>35</v>
      </c>
      <c r="AU85" s="106">
        <v>82</v>
      </c>
      <c r="AV85" s="91">
        <v>4.0999999999999996</v>
      </c>
      <c r="BC85" s="91">
        <v>4.01</v>
      </c>
      <c r="BD85" s="128">
        <f t="shared" si="38"/>
        <v>2.0001799999999932</v>
      </c>
      <c r="BE85" s="150">
        <v>5.1100000000000003</v>
      </c>
      <c r="BF85" s="128">
        <f t="shared" si="27"/>
        <v>6.4999729999999722</v>
      </c>
      <c r="BG85" s="150">
        <v>2.91</v>
      </c>
      <c r="BH85" s="91">
        <f t="shared" si="28"/>
        <v>8.4285714169999579</v>
      </c>
      <c r="BK85" s="59"/>
      <c r="BL85" s="59"/>
      <c r="BM85" s="59"/>
      <c r="BN85" s="59"/>
      <c r="BO85" s="59"/>
      <c r="BP85" s="59"/>
      <c r="BQ85" s="59"/>
      <c r="BR85" s="59"/>
      <c r="BS85" s="59"/>
      <c r="BT85" s="59"/>
      <c r="BZ85" s="69" t="s">
        <v>290</v>
      </c>
      <c r="CA85" s="128" t="s">
        <v>296</v>
      </c>
      <c r="CB85" s="69">
        <v>831</v>
      </c>
      <c r="CC85" s="91">
        <f t="shared" si="31"/>
        <v>8.5272580000000424</v>
      </c>
      <c r="CE85" s="69">
        <v>98.1</v>
      </c>
      <c r="CF85" s="69">
        <v>8.1</v>
      </c>
      <c r="CQ85" s="107">
        <v>856</v>
      </c>
      <c r="CR85" s="91">
        <f t="shared" si="32"/>
        <v>13.596869000000019</v>
      </c>
      <c r="CS85" s="69">
        <v>916</v>
      </c>
      <c r="CT85" s="91">
        <f t="shared" si="33"/>
        <v>12.89476100000001</v>
      </c>
      <c r="CX85" s="173">
        <v>19.600000000000001</v>
      </c>
      <c r="CY85" s="116">
        <f t="shared" si="34"/>
        <v>3.2391409999999858</v>
      </c>
      <c r="CZ85" s="69">
        <v>1001</v>
      </c>
      <c r="DA85" s="91">
        <f t="shared" si="35"/>
        <v>4.2663020000000351</v>
      </c>
      <c r="DB85" s="69">
        <v>196</v>
      </c>
      <c r="DC85" s="91">
        <f t="shared" si="36"/>
        <v>3.8260670000000108</v>
      </c>
      <c r="DI85" s="69">
        <v>82</v>
      </c>
      <c r="DJ85" s="91">
        <f t="shared" si="25"/>
        <v>4.0999999999999934</v>
      </c>
      <c r="DN85" s="69">
        <v>481</v>
      </c>
      <c r="DO85" s="91">
        <f t="shared" si="37"/>
        <v>0.5062499999999992</v>
      </c>
    </row>
    <row r="86" spans="11:119" x14ac:dyDescent="0.35">
      <c r="K86" s="59">
        <v>84</v>
      </c>
      <c r="Q86" s="117">
        <v>0.84</v>
      </c>
      <c r="R86" s="130">
        <v>17</v>
      </c>
      <c r="AA86" s="106">
        <v>83</v>
      </c>
      <c r="AB86" s="91">
        <v>4.1500000000000004</v>
      </c>
      <c r="AD86" s="107">
        <v>92</v>
      </c>
      <c r="AE86" s="69">
        <f t="shared" si="26"/>
        <v>3.3600000000000207</v>
      </c>
      <c r="AJ86" s="118"/>
      <c r="AM86" s="177">
        <v>42</v>
      </c>
      <c r="AN86" s="91">
        <v>35</v>
      </c>
      <c r="AU86" s="106">
        <v>83</v>
      </c>
      <c r="AV86" s="91">
        <v>4.1500000000000004</v>
      </c>
      <c r="BC86" s="91">
        <v>4.0199999999999996</v>
      </c>
      <c r="BD86" s="128">
        <f t="shared" si="38"/>
        <v>1.7779599999999931</v>
      </c>
      <c r="BE86" s="150">
        <v>5.12</v>
      </c>
      <c r="BF86" s="128">
        <f t="shared" si="27"/>
        <v>6.3333059999999719</v>
      </c>
      <c r="BG86" s="150">
        <v>2.92</v>
      </c>
      <c r="BH86" s="91">
        <f t="shared" si="28"/>
        <v>8.2857142739999574</v>
      </c>
      <c r="BK86" s="59"/>
      <c r="BL86" s="59"/>
      <c r="BM86" s="59"/>
      <c r="BN86" s="59"/>
      <c r="BO86" s="59"/>
      <c r="BP86" s="59"/>
      <c r="BQ86" s="59"/>
      <c r="BR86" s="59"/>
      <c r="BS86" s="59"/>
      <c r="BT86" s="59"/>
      <c r="CB86" s="105">
        <v>832</v>
      </c>
      <c r="CC86" s="91">
        <f t="shared" si="31"/>
        <v>8.5090760000000429</v>
      </c>
      <c r="CE86" s="69">
        <v>98.2</v>
      </c>
      <c r="CF86" s="69">
        <v>8.1999999999999993</v>
      </c>
      <c r="CQ86" s="107">
        <v>857</v>
      </c>
      <c r="CR86" s="91">
        <f t="shared" si="32"/>
        <v>13.51781800000002</v>
      </c>
      <c r="CS86" s="69">
        <v>917</v>
      </c>
      <c r="CT86" s="91">
        <f t="shared" si="33"/>
        <v>12.80704200000001</v>
      </c>
      <c r="CX86" s="173">
        <v>19.7</v>
      </c>
      <c r="CY86" s="116">
        <f t="shared" si="34"/>
        <v>3.2174019999999857</v>
      </c>
      <c r="CZ86" s="69">
        <v>1002</v>
      </c>
      <c r="DA86" s="91">
        <f t="shared" si="35"/>
        <v>4.2572440000000356</v>
      </c>
      <c r="DB86" s="69">
        <v>197</v>
      </c>
      <c r="DC86" s="91">
        <f t="shared" si="36"/>
        <v>3.8115740000000109</v>
      </c>
      <c r="DI86" s="69">
        <v>83</v>
      </c>
      <c r="DJ86" s="91">
        <f t="shared" si="25"/>
        <v>4.1499999999999932</v>
      </c>
      <c r="DN86" s="69">
        <v>482</v>
      </c>
      <c r="DO86" s="91">
        <f t="shared" si="37"/>
        <v>0.51249999999999918</v>
      </c>
    </row>
    <row r="87" spans="11:119" x14ac:dyDescent="0.35">
      <c r="K87" s="59">
        <v>85</v>
      </c>
      <c r="Q87" s="117">
        <v>0.85</v>
      </c>
      <c r="R87" s="130">
        <v>17.5</v>
      </c>
      <c r="AA87" s="107">
        <v>84</v>
      </c>
      <c r="AB87" s="93">
        <v>4.2</v>
      </c>
      <c r="AD87" s="107">
        <v>93</v>
      </c>
      <c r="AE87" s="69">
        <f t="shared" si="26"/>
        <v>3.3400000000000207</v>
      </c>
      <c r="AJ87" s="118"/>
      <c r="AM87" s="177">
        <v>42.5</v>
      </c>
      <c r="AN87" s="91">
        <v>35</v>
      </c>
      <c r="AU87" s="107">
        <v>84</v>
      </c>
      <c r="AV87" s="93">
        <v>4.2</v>
      </c>
      <c r="BC87" s="91">
        <v>4.03</v>
      </c>
      <c r="BD87" s="128">
        <f t="shared" si="38"/>
        <v>1.555739999999993</v>
      </c>
      <c r="BE87" s="150">
        <v>5.13</v>
      </c>
      <c r="BF87" s="128">
        <f t="shared" si="27"/>
        <v>6.1666389999999716</v>
      </c>
      <c r="BG87" s="150">
        <v>2.93</v>
      </c>
      <c r="BH87" s="91">
        <f t="shared" si="28"/>
        <v>8.1428571309999569</v>
      </c>
      <c r="BK87" s="59"/>
      <c r="BL87" s="59"/>
      <c r="BM87" s="59"/>
      <c r="BN87" s="59"/>
      <c r="BO87" s="59"/>
      <c r="BP87" s="59"/>
      <c r="BQ87" s="59"/>
      <c r="BR87" s="59"/>
      <c r="BS87" s="59"/>
      <c r="BT87" s="59"/>
      <c r="CB87" s="69">
        <v>833</v>
      </c>
      <c r="CC87" s="91">
        <f t="shared" si="31"/>
        <v>8.4908940000000435</v>
      </c>
      <c r="CE87" s="69">
        <v>98.3</v>
      </c>
      <c r="CF87" s="69">
        <v>8.3000000000000007</v>
      </c>
      <c r="CQ87" s="107">
        <v>858</v>
      </c>
      <c r="CR87" s="91">
        <f t="shared" si="32"/>
        <v>13.43876700000002</v>
      </c>
      <c r="CS87" s="69">
        <v>918</v>
      </c>
      <c r="CT87" s="91">
        <f t="shared" si="33"/>
        <v>12.71932300000001</v>
      </c>
      <c r="CX87" s="173">
        <v>19.8</v>
      </c>
      <c r="CY87" s="116">
        <f t="shared" si="34"/>
        <v>3.1956629999999855</v>
      </c>
      <c r="CZ87" s="69">
        <v>1003</v>
      </c>
      <c r="DA87" s="91">
        <f t="shared" si="35"/>
        <v>4.248186000000036</v>
      </c>
      <c r="DB87" s="69">
        <v>198</v>
      </c>
      <c r="DC87" s="91">
        <f t="shared" si="36"/>
        <v>3.797081000000011</v>
      </c>
      <c r="DI87" s="69">
        <v>84</v>
      </c>
      <c r="DJ87" s="91">
        <f t="shared" si="25"/>
        <v>4.1999999999999931</v>
      </c>
      <c r="DN87" s="69">
        <v>483</v>
      </c>
      <c r="DO87" s="91">
        <f t="shared" si="37"/>
        <v>0.51874999999999916</v>
      </c>
    </row>
    <row r="88" spans="11:119" x14ac:dyDescent="0.35">
      <c r="K88" s="59">
        <v>86</v>
      </c>
      <c r="Q88" s="117">
        <v>0.86</v>
      </c>
      <c r="R88" s="130">
        <v>18</v>
      </c>
      <c r="AA88" s="106">
        <v>85</v>
      </c>
      <c r="AB88" s="91">
        <v>4.25</v>
      </c>
      <c r="AD88" s="107">
        <v>94</v>
      </c>
      <c r="AE88" s="69">
        <f t="shared" si="26"/>
        <v>3.3200000000000207</v>
      </c>
      <c r="AJ88" s="118"/>
      <c r="AM88" s="177">
        <v>43</v>
      </c>
      <c r="AN88" s="91">
        <v>35</v>
      </c>
      <c r="AU88" s="106">
        <v>85</v>
      </c>
      <c r="AV88" s="91">
        <v>4.25</v>
      </c>
      <c r="BC88" s="91">
        <v>4.04</v>
      </c>
      <c r="BD88" s="128">
        <f t="shared" si="38"/>
        <v>1.3335199999999929</v>
      </c>
      <c r="BE88" s="150">
        <v>5.14</v>
      </c>
      <c r="BF88" s="128">
        <f t="shared" si="27"/>
        <v>5.9999719999999712</v>
      </c>
      <c r="BG88" s="150">
        <v>2.94</v>
      </c>
      <c r="BH88" s="91">
        <f t="shared" si="28"/>
        <v>7.9999999879999573</v>
      </c>
      <c r="BK88" s="59"/>
      <c r="BL88" s="59"/>
      <c r="BM88" s="59"/>
      <c r="BN88" s="59"/>
      <c r="BO88" s="59"/>
      <c r="BP88" s="59"/>
      <c r="BQ88" s="59"/>
      <c r="BR88" s="59"/>
      <c r="BS88" s="59"/>
      <c r="BT88" s="59"/>
      <c r="CB88" s="105">
        <v>834</v>
      </c>
      <c r="CC88" s="91">
        <f t="shared" si="31"/>
        <v>8.472712000000044</v>
      </c>
      <c r="CE88" s="69">
        <v>98.4</v>
      </c>
      <c r="CF88" s="69">
        <v>8.4</v>
      </c>
      <c r="CQ88" s="107">
        <v>859</v>
      </c>
      <c r="CR88" s="91">
        <f t="shared" si="32"/>
        <v>13.35971600000002</v>
      </c>
      <c r="CS88" s="69">
        <v>919</v>
      </c>
      <c r="CT88" s="91">
        <f t="shared" si="33"/>
        <v>12.63160400000001</v>
      </c>
      <c r="CX88" s="173">
        <v>19.899999999999999</v>
      </c>
      <c r="CY88" s="116">
        <f t="shared" si="34"/>
        <v>3.1739239999999853</v>
      </c>
      <c r="CZ88" s="69">
        <v>1004</v>
      </c>
      <c r="DA88" s="91">
        <f t="shared" si="35"/>
        <v>4.2391280000000364</v>
      </c>
      <c r="DB88" s="69">
        <v>199</v>
      </c>
      <c r="DC88" s="91">
        <f t="shared" si="36"/>
        <v>3.7825880000000112</v>
      </c>
      <c r="DI88" s="69">
        <v>85</v>
      </c>
      <c r="DJ88" s="91">
        <f t="shared" si="25"/>
        <v>4.2499999999999929</v>
      </c>
      <c r="DN88" s="69">
        <v>484</v>
      </c>
      <c r="DO88" s="91">
        <f t="shared" si="37"/>
        <v>0.52499999999999913</v>
      </c>
    </row>
    <row r="89" spans="11:119" x14ac:dyDescent="0.35">
      <c r="K89" s="59">
        <v>87</v>
      </c>
      <c r="Q89" s="117">
        <v>0.87</v>
      </c>
      <c r="R89" s="130">
        <v>18.5</v>
      </c>
      <c r="AA89" s="106">
        <v>86</v>
      </c>
      <c r="AB89" s="91">
        <v>4.3</v>
      </c>
      <c r="AD89" s="107">
        <v>95</v>
      </c>
      <c r="AE89" s="69">
        <f t="shared" si="26"/>
        <v>3.3000000000000207</v>
      </c>
      <c r="AJ89" s="118"/>
      <c r="AM89" s="177">
        <v>43.5</v>
      </c>
      <c r="AN89" s="91">
        <v>35</v>
      </c>
      <c r="AU89" s="106">
        <v>86</v>
      </c>
      <c r="AV89" s="91">
        <v>4.3</v>
      </c>
      <c r="BC89" s="91">
        <v>4.05</v>
      </c>
      <c r="BD89" s="128">
        <f t="shared" si="38"/>
        <v>1.1112999999999928</v>
      </c>
      <c r="BE89" s="150">
        <v>5.15</v>
      </c>
      <c r="BF89" s="128">
        <f t="shared" si="27"/>
        <v>5.8333049999999709</v>
      </c>
      <c r="BG89" s="150">
        <v>2.95</v>
      </c>
      <c r="BH89" s="91">
        <f t="shared" si="28"/>
        <v>7.8571428449999576</v>
      </c>
      <c r="BK89" s="59"/>
      <c r="BL89" s="59"/>
      <c r="BM89" s="59"/>
      <c r="BN89" s="59"/>
      <c r="BO89" s="59"/>
      <c r="BP89" s="59"/>
      <c r="BQ89" s="59"/>
      <c r="BR89" s="59"/>
      <c r="BS89" s="59"/>
      <c r="BT89" s="59"/>
      <c r="CB89" s="69">
        <v>835</v>
      </c>
      <c r="CC89" s="91">
        <f t="shared" si="31"/>
        <v>8.4545300000000445</v>
      </c>
      <c r="CE89" s="69">
        <v>98.5</v>
      </c>
      <c r="CF89" s="69">
        <v>8.5</v>
      </c>
      <c r="CQ89" s="107">
        <v>860</v>
      </c>
      <c r="CR89" s="91">
        <f t="shared" si="32"/>
        <v>13.28066500000002</v>
      </c>
      <c r="CS89" s="69">
        <v>920</v>
      </c>
      <c r="CT89" s="91">
        <f t="shared" si="33"/>
        <v>12.54388500000001</v>
      </c>
      <c r="CX89" s="173">
        <v>20</v>
      </c>
      <c r="CY89" s="116">
        <f t="shared" si="34"/>
        <v>3.1521849999999851</v>
      </c>
      <c r="CZ89" s="69">
        <v>1005</v>
      </c>
      <c r="DA89" s="91">
        <f t="shared" si="35"/>
        <v>4.2300700000000369</v>
      </c>
      <c r="DB89" s="69">
        <v>200</v>
      </c>
      <c r="DC89" s="91">
        <f t="shared" si="36"/>
        <v>3.7680950000000113</v>
      </c>
      <c r="DI89" s="69">
        <v>86</v>
      </c>
      <c r="DJ89" s="91">
        <f t="shared" si="25"/>
        <v>4.2999999999999927</v>
      </c>
      <c r="DN89" s="69">
        <v>485</v>
      </c>
      <c r="DO89" s="91">
        <f t="shared" si="37"/>
        <v>0.53124999999999911</v>
      </c>
    </row>
    <row r="90" spans="11:119" x14ac:dyDescent="0.35">
      <c r="K90" s="59">
        <v>88</v>
      </c>
      <c r="Q90" s="117">
        <v>0.88</v>
      </c>
      <c r="R90" s="130">
        <v>19</v>
      </c>
      <c r="AA90" s="107">
        <v>87</v>
      </c>
      <c r="AB90" s="91">
        <v>4.3499999999999996</v>
      </c>
      <c r="AD90" s="107">
        <v>96</v>
      </c>
      <c r="AE90" s="69">
        <f t="shared" si="26"/>
        <v>3.2800000000000207</v>
      </c>
      <c r="AJ90" s="118"/>
      <c r="AM90" s="177">
        <v>44</v>
      </c>
      <c r="AN90" s="91">
        <v>35</v>
      </c>
      <c r="AU90" s="107">
        <v>87</v>
      </c>
      <c r="AV90" s="91">
        <v>4.3499999999999996</v>
      </c>
      <c r="BC90" s="91">
        <v>4.0599999999999996</v>
      </c>
      <c r="BD90" s="128">
        <f t="shared" si="38"/>
        <v>0.88907999999999288</v>
      </c>
      <c r="BE90" s="150">
        <v>5.16</v>
      </c>
      <c r="BF90" s="128">
        <f t="shared" si="27"/>
        <v>5.6666379999999705</v>
      </c>
      <c r="BG90" s="150">
        <v>2.96</v>
      </c>
      <c r="BH90" s="91">
        <f t="shared" si="28"/>
        <v>7.714285701999958</v>
      </c>
      <c r="BK90" s="59"/>
      <c r="BL90" s="59"/>
      <c r="BM90" s="59"/>
      <c r="BN90" s="59"/>
      <c r="BO90" s="59"/>
      <c r="BP90" s="59"/>
      <c r="BQ90" s="59"/>
      <c r="BR90" s="59"/>
      <c r="BS90" s="59"/>
      <c r="BT90" s="59"/>
      <c r="CB90" s="105">
        <v>836</v>
      </c>
      <c r="CC90" s="91">
        <f t="shared" si="31"/>
        <v>8.436348000000045</v>
      </c>
      <c r="CE90" s="69">
        <v>98.6</v>
      </c>
      <c r="CF90" s="69">
        <v>8.6</v>
      </c>
      <c r="CQ90" s="107">
        <v>861</v>
      </c>
      <c r="CR90" s="91">
        <f t="shared" si="32"/>
        <v>13.201614000000021</v>
      </c>
      <c r="CS90" s="69">
        <v>921</v>
      </c>
      <c r="CT90" s="91">
        <f t="shared" si="33"/>
        <v>12.45616600000001</v>
      </c>
      <c r="CX90" s="173">
        <v>20.100000000000001</v>
      </c>
      <c r="CY90" s="116">
        <f t="shared" si="34"/>
        <v>3.130445999999985</v>
      </c>
      <c r="CZ90" s="69">
        <v>1006</v>
      </c>
      <c r="DA90" s="91">
        <f t="shared" si="35"/>
        <v>4.2210120000000373</v>
      </c>
      <c r="DB90" s="69">
        <v>201</v>
      </c>
      <c r="DC90" s="91">
        <f t="shared" si="36"/>
        <v>3.7536020000000114</v>
      </c>
      <c r="DI90" s="69">
        <v>87</v>
      </c>
      <c r="DJ90" s="91">
        <f t="shared" si="25"/>
        <v>4.3499999999999925</v>
      </c>
      <c r="DN90" s="69">
        <v>486</v>
      </c>
      <c r="DO90" s="91">
        <f t="shared" si="37"/>
        <v>0.53749999999999909</v>
      </c>
    </row>
    <row r="91" spans="11:119" x14ac:dyDescent="0.35">
      <c r="K91" s="59">
        <v>89</v>
      </c>
      <c r="Q91" s="117">
        <v>0.89</v>
      </c>
      <c r="R91" s="130">
        <v>19.5</v>
      </c>
      <c r="AA91" s="106">
        <v>88</v>
      </c>
      <c r="AB91" s="93">
        <v>4.4000000000000004</v>
      </c>
      <c r="AD91" s="107">
        <v>97</v>
      </c>
      <c r="AE91" s="69">
        <f t="shared" si="26"/>
        <v>3.2600000000000207</v>
      </c>
      <c r="AJ91" s="118"/>
      <c r="AM91" s="177">
        <v>44.5</v>
      </c>
      <c r="AN91" s="91">
        <v>35</v>
      </c>
      <c r="AU91" s="106">
        <v>88</v>
      </c>
      <c r="AV91" s="93">
        <v>4.4000000000000004</v>
      </c>
      <c r="BC91" s="91">
        <v>4.07</v>
      </c>
      <c r="BD91" s="128">
        <f t="shared" si="38"/>
        <v>0.6668599999999929</v>
      </c>
      <c r="BE91" s="150">
        <v>5.17</v>
      </c>
      <c r="BF91" s="128">
        <f t="shared" si="27"/>
        <v>5.4999709999999702</v>
      </c>
      <c r="BG91" s="150">
        <v>2.97</v>
      </c>
      <c r="BH91" s="91">
        <f t="shared" si="28"/>
        <v>7.5714285589999584</v>
      </c>
      <c r="BK91" s="59"/>
      <c r="BL91" s="59"/>
      <c r="BM91" s="59"/>
      <c r="BN91" s="59"/>
      <c r="BO91" s="59"/>
      <c r="BP91" s="59"/>
      <c r="BQ91" s="59"/>
      <c r="BR91" s="59"/>
      <c r="BS91" s="59"/>
      <c r="BT91" s="59"/>
      <c r="CB91" s="69">
        <v>837</v>
      </c>
      <c r="CC91" s="91">
        <f t="shared" si="31"/>
        <v>8.4181660000000456</v>
      </c>
      <c r="CE91" s="69">
        <v>98.7</v>
      </c>
      <c r="CF91" s="69">
        <v>8.6999999999999993</v>
      </c>
      <c r="CQ91" s="107">
        <v>862</v>
      </c>
      <c r="CR91" s="91">
        <f t="shared" si="32"/>
        <v>13.122563000000021</v>
      </c>
      <c r="CS91" s="69">
        <v>922</v>
      </c>
      <c r="CT91" s="91">
        <f t="shared" si="33"/>
        <v>12.36844700000001</v>
      </c>
      <c r="CX91" s="173">
        <v>20.2</v>
      </c>
      <c r="CY91" s="116">
        <f t="shared" si="34"/>
        <v>3.1087069999999848</v>
      </c>
      <c r="CZ91" s="69">
        <v>1007</v>
      </c>
      <c r="DA91" s="91">
        <f t="shared" si="35"/>
        <v>4.2119540000000377</v>
      </c>
      <c r="DB91" s="69">
        <v>202</v>
      </c>
      <c r="DC91" s="91">
        <f t="shared" si="36"/>
        <v>3.7391090000000116</v>
      </c>
      <c r="DI91" s="69">
        <v>88</v>
      </c>
      <c r="DJ91" s="91">
        <f t="shared" si="25"/>
        <v>4.3999999999999924</v>
      </c>
      <c r="DN91" s="69">
        <v>487</v>
      </c>
      <c r="DO91" s="91">
        <f t="shared" si="37"/>
        <v>0.54374999999999907</v>
      </c>
    </row>
    <row r="92" spans="11:119" x14ac:dyDescent="0.35">
      <c r="K92" s="59">
        <v>90</v>
      </c>
      <c r="Q92" s="117">
        <v>0.9</v>
      </c>
      <c r="R92" s="130">
        <v>20</v>
      </c>
      <c r="AA92" s="106">
        <v>89</v>
      </c>
      <c r="AB92" s="91">
        <v>4.45</v>
      </c>
      <c r="AD92" s="107">
        <v>98</v>
      </c>
      <c r="AE92" s="69">
        <f t="shared" si="26"/>
        <v>3.2400000000000206</v>
      </c>
      <c r="AJ92" s="118"/>
      <c r="AM92" s="177">
        <v>45</v>
      </c>
      <c r="AN92" s="91">
        <v>35</v>
      </c>
      <c r="AU92" s="106">
        <v>89</v>
      </c>
      <c r="AV92" s="91">
        <v>4.45</v>
      </c>
      <c r="BC92" s="91">
        <v>4.08</v>
      </c>
      <c r="BD92" s="128">
        <f t="shared" si="38"/>
        <v>0.44463999999999293</v>
      </c>
      <c r="BE92" s="150">
        <v>5.18</v>
      </c>
      <c r="BF92" s="128">
        <f t="shared" si="27"/>
        <v>5.3333039999999698</v>
      </c>
      <c r="BG92" s="150">
        <v>2.98</v>
      </c>
      <c r="BH92" s="91">
        <f t="shared" si="28"/>
        <v>7.4285714159999587</v>
      </c>
      <c r="BK92" s="59"/>
      <c r="BL92" s="59"/>
      <c r="BM92" s="59"/>
      <c r="BN92" s="59"/>
      <c r="BO92" s="59"/>
      <c r="BP92" s="59"/>
      <c r="BQ92" s="59"/>
      <c r="BR92" s="59"/>
      <c r="BS92" s="59"/>
      <c r="BT92" s="59"/>
      <c r="CB92" s="105">
        <v>838</v>
      </c>
      <c r="CC92" s="91">
        <f t="shared" si="31"/>
        <v>8.3999840000000461</v>
      </c>
      <c r="CE92" s="69">
        <v>98.8</v>
      </c>
      <c r="CF92" s="69">
        <v>8.8000000000000007</v>
      </c>
      <c r="CQ92" s="107">
        <v>863</v>
      </c>
      <c r="CR92" s="91">
        <f t="shared" si="32"/>
        <v>13.043512000000021</v>
      </c>
      <c r="CS92" s="69">
        <v>923</v>
      </c>
      <c r="CT92" s="91">
        <f t="shared" si="33"/>
        <v>12.280728000000011</v>
      </c>
      <c r="CX92" s="173">
        <v>20.3</v>
      </c>
      <c r="CY92" s="116">
        <f t="shared" si="34"/>
        <v>3.0869679999999846</v>
      </c>
      <c r="CZ92" s="69">
        <v>1008</v>
      </c>
      <c r="DA92" s="91">
        <f t="shared" si="35"/>
        <v>4.2028960000000382</v>
      </c>
      <c r="DB92" s="69">
        <v>203</v>
      </c>
      <c r="DC92" s="91">
        <f t="shared" si="36"/>
        <v>3.7246160000000117</v>
      </c>
      <c r="DI92" s="69">
        <v>89</v>
      </c>
      <c r="DJ92" s="91">
        <f t="shared" si="25"/>
        <v>4.4499999999999922</v>
      </c>
      <c r="DN92" s="69">
        <v>488</v>
      </c>
      <c r="DO92" s="91">
        <f t="shared" si="37"/>
        <v>0.54999999999999905</v>
      </c>
    </row>
    <row r="93" spans="11:119" x14ac:dyDescent="0.35">
      <c r="K93" s="59">
        <v>91</v>
      </c>
      <c r="Q93" s="117">
        <v>0.91</v>
      </c>
      <c r="R93" s="130">
        <v>20.5</v>
      </c>
      <c r="AA93" s="107">
        <v>90</v>
      </c>
      <c r="AB93" s="91">
        <v>4.5</v>
      </c>
      <c r="AD93" s="107">
        <v>99</v>
      </c>
      <c r="AE93" s="69">
        <f t="shared" si="26"/>
        <v>3.2200000000000206</v>
      </c>
      <c r="AJ93" s="118"/>
      <c r="AM93" s="177">
        <v>45.5</v>
      </c>
      <c r="AN93" s="91">
        <v>35</v>
      </c>
      <c r="AU93" s="107">
        <v>90</v>
      </c>
      <c r="AV93" s="91">
        <v>4.5</v>
      </c>
      <c r="BC93" s="91">
        <v>4.09</v>
      </c>
      <c r="BD93" s="128">
        <f t="shared" si="38"/>
        <v>0.22241999999999293</v>
      </c>
      <c r="BE93" s="150">
        <v>5.19</v>
      </c>
      <c r="BF93" s="128">
        <f t="shared" si="27"/>
        <v>5.1666369999999695</v>
      </c>
      <c r="BG93" s="150">
        <v>2.99</v>
      </c>
      <c r="BH93" s="91">
        <f t="shared" si="28"/>
        <v>7.2857142729999591</v>
      </c>
      <c r="BK93" s="59"/>
      <c r="BL93" s="59"/>
      <c r="BM93" s="59"/>
      <c r="BN93" s="59"/>
      <c r="BO93" s="59"/>
      <c r="BP93" s="59"/>
      <c r="BQ93" s="59"/>
      <c r="BR93" s="59"/>
      <c r="BS93" s="59"/>
      <c r="BT93" s="59"/>
      <c r="CB93" s="69">
        <v>839</v>
      </c>
      <c r="CC93" s="91">
        <f t="shared" si="31"/>
        <v>8.3818020000000466</v>
      </c>
      <c r="CE93" s="69">
        <v>98.9</v>
      </c>
      <c r="CF93" s="69">
        <v>8.9</v>
      </c>
      <c r="CQ93" s="107">
        <v>864</v>
      </c>
      <c r="CR93" s="91">
        <f t="shared" si="32"/>
        <v>12.964461000000021</v>
      </c>
      <c r="CS93" s="69">
        <v>924</v>
      </c>
      <c r="CT93" s="91">
        <f t="shared" si="33"/>
        <v>12.193009000000011</v>
      </c>
      <c r="CX93" s="173">
        <v>20.399999999999999</v>
      </c>
      <c r="CY93" s="116">
        <f t="shared" si="34"/>
        <v>3.0652289999999844</v>
      </c>
      <c r="CZ93" s="69">
        <v>1009</v>
      </c>
      <c r="DA93" s="91">
        <f t="shared" si="35"/>
        <v>4.1938380000000386</v>
      </c>
      <c r="DB93" s="69">
        <v>204</v>
      </c>
      <c r="DC93" s="91">
        <f t="shared" si="36"/>
        <v>3.7101230000000118</v>
      </c>
      <c r="DI93" s="69">
        <v>90</v>
      </c>
      <c r="DJ93" s="91">
        <f t="shared" si="25"/>
        <v>4.499999999999992</v>
      </c>
      <c r="DN93" s="69">
        <v>489</v>
      </c>
      <c r="DO93" s="91">
        <f t="shared" si="37"/>
        <v>0.55624999999999902</v>
      </c>
    </row>
    <row r="94" spans="11:119" x14ac:dyDescent="0.35">
      <c r="K94" s="59">
        <v>92</v>
      </c>
      <c r="Q94" s="117">
        <v>0.92</v>
      </c>
      <c r="R94" s="130">
        <v>21</v>
      </c>
      <c r="AA94" s="106">
        <v>91</v>
      </c>
      <c r="AB94" s="91">
        <v>4.55</v>
      </c>
      <c r="AD94" s="107">
        <v>100</v>
      </c>
      <c r="AE94" s="69">
        <f t="shared" si="26"/>
        <v>3.2000000000000206</v>
      </c>
      <c r="AJ94" s="118"/>
      <c r="AM94" s="177">
        <v>46</v>
      </c>
      <c r="AN94" s="91">
        <v>35</v>
      </c>
      <c r="AU94" s="106">
        <v>91</v>
      </c>
      <c r="AV94" s="91">
        <v>4.55</v>
      </c>
      <c r="BC94" s="91">
        <v>4.0999999999999996</v>
      </c>
      <c r="BD94" s="128">
        <v>0</v>
      </c>
      <c r="BE94" s="150">
        <v>5.2</v>
      </c>
      <c r="BF94" s="128">
        <f t="shared" si="27"/>
        <v>4.9999699999999692</v>
      </c>
      <c r="BG94" s="150">
        <v>3</v>
      </c>
      <c r="BH94" s="91">
        <f t="shared" si="28"/>
        <v>7.1428571299999595</v>
      </c>
      <c r="BK94" s="59"/>
      <c r="BL94" s="59"/>
      <c r="BM94" s="59"/>
      <c r="BN94" s="59"/>
      <c r="BO94" s="59"/>
      <c r="BP94" s="59"/>
      <c r="BQ94" s="59"/>
      <c r="BR94" s="59"/>
      <c r="BS94" s="59"/>
      <c r="BT94" s="59"/>
      <c r="CB94" s="105">
        <v>840</v>
      </c>
      <c r="CC94" s="91">
        <f t="shared" si="31"/>
        <v>8.3636200000000471</v>
      </c>
      <c r="CE94" s="69">
        <v>99</v>
      </c>
      <c r="CF94" s="69">
        <v>9</v>
      </c>
      <c r="CQ94" s="107">
        <v>865</v>
      </c>
      <c r="CR94" s="91">
        <f t="shared" si="32"/>
        <v>12.885410000000022</v>
      </c>
      <c r="CS94" s="69">
        <v>925</v>
      </c>
      <c r="CT94" s="91">
        <f t="shared" si="33"/>
        <v>12.105290000000011</v>
      </c>
      <c r="CX94" s="173">
        <v>20.5</v>
      </c>
      <c r="CY94" s="116">
        <f t="shared" si="34"/>
        <v>3.0434899999999843</v>
      </c>
      <c r="CZ94" s="69">
        <v>1010</v>
      </c>
      <c r="DA94" s="91">
        <f t="shared" si="35"/>
        <v>4.184780000000039</v>
      </c>
      <c r="DB94" s="69">
        <v>205</v>
      </c>
      <c r="DC94" s="91">
        <f t="shared" si="36"/>
        <v>3.695630000000012</v>
      </c>
      <c r="DI94" s="69">
        <v>91</v>
      </c>
      <c r="DJ94" s="91">
        <f t="shared" si="25"/>
        <v>4.5499999999999918</v>
      </c>
      <c r="DN94" s="69">
        <v>490</v>
      </c>
      <c r="DO94" s="91">
        <f t="shared" si="37"/>
        <v>0.562499999999999</v>
      </c>
    </row>
    <row r="95" spans="11:119" ht="29" x14ac:dyDescent="0.35">
      <c r="K95" s="59">
        <v>93</v>
      </c>
      <c r="Q95" s="117">
        <v>0.93</v>
      </c>
      <c r="R95" s="130">
        <v>21.5</v>
      </c>
      <c r="AA95" s="106">
        <v>92</v>
      </c>
      <c r="AB95" s="93">
        <v>4.5999999999999996</v>
      </c>
      <c r="AD95" s="107">
        <v>101</v>
      </c>
      <c r="AE95" s="69">
        <f t="shared" si="26"/>
        <v>3.1800000000000206</v>
      </c>
      <c r="AJ95" s="118"/>
      <c r="AM95" s="177">
        <v>46.5</v>
      </c>
      <c r="AN95" s="91">
        <v>35</v>
      </c>
      <c r="AU95" s="106">
        <v>92</v>
      </c>
      <c r="AV95" s="93">
        <v>4.5999999999999996</v>
      </c>
      <c r="BC95" s="115" t="s">
        <v>269</v>
      </c>
      <c r="BD95" s="128" t="s">
        <v>296</v>
      </c>
      <c r="BE95" s="150">
        <v>5.21</v>
      </c>
      <c r="BF95" s="128">
        <f t="shared" si="27"/>
        <v>4.8333029999999688</v>
      </c>
      <c r="BG95" s="150">
        <v>3.01</v>
      </c>
      <c r="BH95" s="91">
        <f t="shared" si="28"/>
        <v>6.9999999869999598</v>
      </c>
      <c r="BK95" s="59"/>
      <c r="BL95" s="59"/>
      <c r="BM95" s="59"/>
      <c r="BN95" s="59"/>
      <c r="BO95" s="59"/>
      <c r="BP95" s="59"/>
      <c r="BQ95" s="59"/>
      <c r="BR95" s="59"/>
      <c r="BS95" s="59"/>
      <c r="BT95" s="59"/>
      <c r="CB95" s="69">
        <v>841</v>
      </c>
      <c r="CC95" s="91">
        <f t="shared" si="31"/>
        <v>8.3454380000000477</v>
      </c>
      <c r="CE95" s="69">
        <v>99.1</v>
      </c>
      <c r="CF95" s="69">
        <v>9.1</v>
      </c>
      <c r="CQ95" s="107">
        <v>866</v>
      </c>
      <c r="CR95" s="91">
        <f t="shared" si="32"/>
        <v>12.806359000000022</v>
      </c>
      <c r="CS95" s="69">
        <v>926</v>
      </c>
      <c r="CT95" s="91">
        <f t="shared" si="33"/>
        <v>12.017571000000011</v>
      </c>
      <c r="CX95" s="173">
        <v>20.6</v>
      </c>
      <c r="CY95" s="116">
        <f t="shared" si="34"/>
        <v>3.0217509999999841</v>
      </c>
      <c r="CZ95" s="69">
        <v>1011</v>
      </c>
      <c r="DA95" s="91">
        <f t="shared" si="35"/>
        <v>4.1757220000000395</v>
      </c>
      <c r="DB95" s="69">
        <v>206</v>
      </c>
      <c r="DC95" s="91">
        <f t="shared" si="36"/>
        <v>3.6811370000000121</v>
      </c>
      <c r="DI95" s="69">
        <v>92</v>
      </c>
      <c r="DJ95" s="91">
        <f t="shared" si="25"/>
        <v>4.5999999999999917</v>
      </c>
      <c r="DN95" s="69">
        <v>491</v>
      </c>
      <c r="DO95" s="91">
        <f t="shared" si="37"/>
        <v>0.56874999999999898</v>
      </c>
    </row>
    <row r="96" spans="11:119" x14ac:dyDescent="0.35">
      <c r="K96" s="59">
        <v>94</v>
      </c>
      <c r="Q96" s="117">
        <v>0.94</v>
      </c>
      <c r="R96" s="130">
        <v>22</v>
      </c>
      <c r="AA96" s="107">
        <v>93</v>
      </c>
      <c r="AB96" s="91">
        <v>4.6500000000000004</v>
      </c>
      <c r="AD96" s="107">
        <v>102</v>
      </c>
      <c r="AE96" s="69">
        <f t="shared" si="26"/>
        <v>3.1600000000000206</v>
      </c>
      <c r="AJ96" s="118"/>
      <c r="AM96" s="177">
        <v>47</v>
      </c>
      <c r="AN96" s="91">
        <v>35</v>
      </c>
      <c r="AU96" s="107">
        <v>93</v>
      </c>
      <c r="AV96" s="91">
        <v>4.6500000000000004</v>
      </c>
      <c r="BE96" s="150">
        <v>5.22</v>
      </c>
      <c r="BF96" s="128">
        <f t="shared" si="27"/>
        <v>4.6666359999999685</v>
      </c>
      <c r="BG96" s="150">
        <v>3.02</v>
      </c>
      <c r="BH96" s="91">
        <f t="shared" si="28"/>
        <v>6.8571428439999602</v>
      </c>
      <c r="BK96" s="59"/>
      <c r="BL96" s="59"/>
      <c r="BM96" s="59"/>
      <c r="BN96" s="59"/>
      <c r="BO96" s="59"/>
      <c r="BP96" s="59"/>
      <c r="BQ96" s="59"/>
      <c r="BR96" s="59"/>
      <c r="BS96" s="59"/>
      <c r="BT96" s="59"/>
      <c r="CB96" s="105">
        <v>842</v>
      </c>
      <c r="CC96" s="91">
        <f t="shared" si="31"/>
        <v>8.3272560000000482</v>
      </c>
      <c r="CE96" s="69">
        <v>99.2</v>
      </c>
      <c r="CF96" s="69">
        <v>9.1999999999999993</v>
      </c>
      <c r="CQ96" s="107">
        <v>867</v>
      </c>
      <c r="CR96" s="91">
        <f t="shared" si="32"/>
        <v>12.727308000000022</v>
      </c>
      <c r="CS96" s="69">
        <v>927</v>
      </c>
      <c r="CT96" s="91">
        <f t="shared" si="33"/>
        <v>11.929852000000011</v>
      </c>
      <c r="CX96" s="173">
        <v>20.7</v>
      </c>
      <c r="CY96" s="116">
        <f t="shared" si="34"/>
        <v>3.0000119999999839</v>
      </c>
      <c r="CZ96" s="69">
        <v>1012</v>
      </c>
      <c r="DA96" s="91">
        <f t="shared" si="35"/>
        <v>4.1666640000000399</v>
      </c>
      <c r="DB96" s="69">
        <v>207</v>
      </c>
      <c r="DC96" s="91">
        <f t="shared" si="36"/>
        <v>3.6666440000000122</v>
      </c>
      <c r="DI96" s="69">
        <v>93</v>
      </c>
      <c r="DJ96" s="91">
        <f t="shared" si="25"/>
        <v>4.6499999999999915</v>
      </c>
      <c r="DN96" s="69">
        <v>492</v>
      </c>
      <c r="DO96" s="91">
        <f t="shared" si="37"/>
        <v>0.57499999999999896</v>
      </c>
    </row>
    <row r="97" spans="11:119" x14ac:dyDescent="0.35">
      <c r="K97" s="59">
        <v>95</v>
      </c>
      <c r="Q97" s="117">
        <v>0.95</v>
      </c>
      <c r="R97" s="130">
        <v>22.5</v>
      </c>
      <c r="AA97" s="106">
        <v>94</v>
      </c>
      <c r="AB97" s="91">
        <v>4.7</v>
      </c>
      <c r="AD97" s="107">
        <v>103</v>
      </c>
      <c r="AE97" s="69">
        <f t="shared" si="26"/>
        <v>3.1400000000000206</v>
      </c>
      <c r="AJ97" s="118"/>
      <c r="AM97" s="177">
        <v>47.5</v>
      </c>
      <c r="AN97" s="91">
        <v>35</v>
      </c>
      <c r="AU97" s="106">
        <v>94</v>
      </c>
      <c r="AV97" s="91">
        <v>4.7</v>
      </c>
      <c r="BE97" s="150">
        <v>5.23</v>
      </c>
      <c r="BF97" s="128">
        <f t="shared" si="27"/>
        <v>4.4999689999999681</v>
      </c>
      <c r="BG97" s="150">
        <v>3.03</v>
      </c>
      <c r="BH97" s="91">
        <f t="shared" si="28"/>
        <v>6.7142857009999606</v>
      </c>
      <c r="BK97" s="59"/>
      <c r="BL97" s="59"/>
      <c r="BM97" s="59"/>
      <c r="BN97" s="59"/>
      <c r="BO97" s="59"/>
      <c r="BP97" s="59"/>
      <c r="BQ97" s="59"/>
      <c r="BR97" s="59"/>
      <c r="BS97" s="59"/>
      <c r="BT97" s="59"/>
      <c r="CB97" s="69">
        <v>843</v>
      </c>
      <c r="CC97" s="91">
        <f t="shared" si="31"/>
        <v>8.3090740000000487</v>
      </c>
      <c r="CE97" s="69">
        <v>99.3</v>
      </c>
      <c r="CF97" s="69">
        <v>9.3000000000000007</v>
      </c>
      <c r="CQ97" s="107">
        <v>868</v>
      </c>
      <c r="CR97" s="91">
        <f t="shared" si="32"/>
        <v>12.648257000000022</v>
      </c>
      <c r="CS97" s="69">
        <v>928</v>
      </c>
      <c r="CT97" s="91">
        <f t="shared" si="33"/>
        <v>11.842133000000011</v>
      </c>
      <c r="CX97" s="173">
        <v>20.8</v>
      </c>
      <c r="CY97" s="116">
        <f t="shared" si="34"/>
        <v>2.9782729999999837</v>
      </c>
      <c r="CZ97" s="69">
        <v>1013</v>
      </c>
      <c r="DA97" s="91">
        <f t="shared" si="35"/>
        <v>4.1576060000000403</v>
      </c>
      <c r="DB97" s="69">
        <v>208</v>
      </c>
      <c r="DC97" s="91">
        <f t="shared" si="36"/>
        <v>3.6521510000000124</v>
      </c>
      <c r="DI97" s="69">
        <v>94</v>
      </c>
      <c r="DJ97" s="91">
        <f t="shared" si="25"/>
        <v>4.6999999999999913</v>
      </c>
      <c r="DN97" s="69">
        <v>493</v>
      </c>
      <c r="DO97" s="91">
        <f t="shared" si="37"/>
        <v>0.58124999999999893</v>
      </c>
    </row>
    <row r="98" spans="11:119" x14ac:dyDescent="0.35">
      <c r="K98" s="59">
        <v>96</v>
      </c>
      <c r="Q98" s="117">
        <v>0.96</v>
      </c>
      <c r="R98" s="130">
        <v>23</v>
      </c>
      <c r="AA98" s="106">
        <v>95</v>
      </c>
      <c r="AB98" s="91">
        <v>4.75</v>
      </c>
      <c r="AD98" s="107">
        <v>104</v>
      </c>
      <c r="AE98" s="69">
        <f t="shared" si="26"/>
        <v>3.1200000000000205</v>
      </c>
      <c r="AJ98" s="118"/>
      <c r="AM98" s="177">
        <v>48</v>
      </c>
      <c r="AN98" s="91">
        <v>35</v>
      </c>
      <c r="AU98" s="106">
        <v>95</v>
      </c>
      <c r="AV98" s="91">
        <v>4.75</v>
      </c>
      <c r="BE98" s="150">
        <v>5.24</v>
      </c>
      <c r="BF98" s="128">
        <f t="shared" si="27"/>
        <v>4.3333019999999678</v>
      </c>
      <c r="BG98" s="150">
        <v>3.04</v>
      </c>
      <c r="BH98" s="91">
        <f t="shared" si="28"/>
        <v>6.571428557999961</v>
      </c>
      <c r="BK98" s="59"/>
      <c r="BL98" s="59"/>
      <c r="BM98" s="59"/>
      <c r="BN98" s="59"/>
      <c r="BO98" s="59"/>
      <c r="BP98" s="59"/>
      <c r="BQ98" s="59"/>
      <c r="BR98" s="59"/>
      <c r="BS98" s="59"/>
      <c r="BT98" s="59"/>
      <c r="CB98" s="105">
        <v>844</v>
      </c>
      <c r="CC98" s="91">
        <f t="shared" si="31"/>
        <v>8.2908920000000492</v>
      </c>
      <c r="CE98" s="69">
        <v>99.4</v>
      </c>
      <c r="CF98" s="69">
        <v>9.4</v>
      </c>
      <c r="CQ98" s="107">
        <v>869</v>
      </c>
      <c r="CR98" s="91">
        <f t="shared" si="32"/>
        <v>12.569206000000023</v>
      </c>
      <c r="CS98" s="69">
        <v>929</v>
      </c>
      <c r="CT98" s="91">
        <f t="shared" si="33"/>
        <v>11.754414000000011</v>
      </c>
      <c r="CX98" s="173">
        <v>20.9</v>
      </c>
      <c r="CY98" s="116">
        <f t="shared" si="34"/>
        <v>2.9565339999999836</v>
      </c>
      <c r="CZ98" s="69">
        <v>1014</v>
      </c>
      <c r="DA98" s="91">
        <f t="shared" si="35"/>
        <v>4.1485480000000408</v>
      </c>
      <c r="DB98" s="69">
        <v>209</v>
      </c>
      <c r="DC98" s="91">
        <f t="shared" si="36"/>
        <v>3.6376580000000125</v>
      </c>
      <c r="DI98" s="69">
        <v>95</v>
      </c>
      <c r="DJ98" s="91">
        <f t="shared" si="25"/>
        <v>4.7499999999999911</v>
      </c>
      <c r="DN98" s="69">
        <v>494</v>
      </c>
      <c r="DO98" s="91">
        <f t="shared" si="37"/>
        <v>0.58749999999999891</v>
      </c>
    </row>
    <row r="99" spans="11:119" x14ac:dyDescent="0.35">
      <c r="K99" s="59">
        <v>97</v>
      </c>
      <c r="Q99" s="117">
        <v>0.97</v>
      </c>
      <c r="R99" s="130">
        <v>23.5</v>
      </c>
      <c r="AA99" s="107">
        <v>96</v>
      </c>
      <c r="AB99" s="93">
        <v>4.8</v>
      </c>
      <c r="AD99" s="107">
        <v>105</v>
      </c>
      <c r="AE99" s="69">
        <f t="shared" si="26"/>
        <v>3.1000000000000205</v>
      </c>
      <c r="AJ99" s="118"/>
      <c r="AM99" s="177">
        <v>48.5</v>
      </c>
      <c r="AN99" s="91">
        <v>35</v>
      </c>
      <c r="AU99" s="107">
        <v>96</v>
      </c>
      <c r="AV99" s="93">
        <v>4.8</v>
      </c>
      <c r="BE99" s="150">
        <v>5.25</v>
      </c>
      <c r="BF99" s="128">
        <f t="shared" si="27"/>
        <v>4.1666349999999674</v>
      </c>
      <c r="BG99" s="150">
        <v>3.05</v>
      </c>
      <c r="BH99" s="91">
        <f t="shared" si="28"/>
        <v>6.4285714149999613</v>
      </c>
      <c r="BK99" s="59"/>
      <c r="BL99" s="59"/>
      <c r="BM99" s="59"/>
      <c r="BN99" s="59"/>
      <c r="BO99" s="59"/>
      <c r="BP99" s="59"/>
      <c r="BQ99" s="59"/>
      <c r="BR99" s="59"/>
      <c r="BS99" s="59"/>
      <c r="BT99" s="59"/>
      <c r="CB99" s="69">
        <v>845</v>
      </c>
      <c r="CC99" s="91">
        <f t="shared" si="31"/>
        <v>8.2727100000000497</v>
      </c>
      <c r="CE99" s="69">
        <v>99.5</v>
      </c>
      <c r="CF99" s="69">
        <v>9.5</v>
      </c>
      <c r="CQ99" s="107">
        <v>870</v>
      </c>
      <c r="CR99" s="91">
        <f t="shared" si="32"/>
        <v>12.490155000000023</v>
      </c>
      <c r="CS99" s="69">
        <v>930</v>
      </c>
      <c r="CT99" s="91">
        <f t="shared" si="33"/>
        <v>11.666695000000011</v>
      </c>
      <c r="CX99" s="173">
        <v>21</v>
      </c>
      <c r="CY99" s="116">
        <f t="shared" si="34"/>
        <v>2.9347949999999834</v>
      </c>
      <c r="CZ99" s="69">
        <v>1015</v>
      </c>
      <c r="DA99" s="91">
        <f t="shared" si="35"/>
        <v>4.1394900000000412</v>
      </c>
      <c r="DB99" s="69">
        <v>210</v>
      </c>
      <c r="DC99" s="91">
        <f t="shared" si="36"/>
        <v>3.6231650000000126</v>
      </c>
      <c r="DI99" s="69">
        <v>96</v>
      </c>
      <c r="DJ99" s="91">
        <f t="shared" si="25"/>
        <v>4.7999999999999909</v>
      </c>
      <c r="DN99" s="69">
        <v>495</v>
      </c>
      <c r="DO99" s="91">
        <f t="shared" si="37"/>
        <v>0.59374999999999889</v>
      </c>
    </row>
    <row r="100" spans="11:119" x14ac:dyDescent="0.35">
      <c r="K100" s="59">
        <v>98</v>
      </c>
      <c r="Q100" s="117">
        <v>0.98</v>
      </c>
      <c r="R100" s="130">
        <v>24</v>
      </c>
      <c r="AA100" s="106">
        <v>97</v>
      </c>
      <c r="AB100" s="91">
        <v>4.8499999999999996</v>
      </c>
      <c r="AD100" s="107">
        <v>106</v>
      </c>
      <c r="AE100" s="69">
        <f t="shared" si="26"/>
        <v>3.0800000000000205</v>
      </c>
      <c r="AJ100" s="118"/>
      <c r="AM100" s="177">
        <v>49</v>
      </c>
      <c r="AN100" s="91">
        <v>35</v>
      </c>
      <c r="AU100" s="106">
        <v>97</v>
      </c>
      <c r="AV100" s="91">
        <v>4.8499999999999996</v>
      </c>
      <c r="BE100" s="150">
        <v>5.26</v>
      </c>
      <c r="BF100" s="128">
        <f t="shared" si="27"/>
        <v>3.9999679999999675</v>
      </c>
      <c r="BG100" s="150">
        <v>3.06</v>
      </c>
      <c r="BH100" s="91">
        <f t="shared" si="28"/>
        <v>6.2857142719999617</v>
      </c>
      <c r="BK100" s="59"/>
      <c r="BL100" s="59"/>
      <c r="BM100" s="59"/>
      <c r="BN100" s="59"/>
      <c r="BO100" s="59"/>
      <c r="BP100" s="59"/>
      <c r="BQ100" s="59"/>
      <c r="BR100" s="59"/>
      <c r="BS100" s="59"/>
      <c r="BT100" s="59"/>
      <c r="CB100" s="105">
        <v>846</v>
      </c>
      <c r="CC100" s="91">
        <f t="shared" si="31"/>
        <v>8.2545280000000503</v>
      </c>
      <c r="CE100" s="69">
        <v>99.6</v>
      </c>
      <c r="CF100" s="69">
        <v>9.6</v>
      </c>
      <c r="CQ100" s="107">
        <v>871</v>
      </c>
      <c r="CR100" s="91">
        <f t="shared" si="32"/>
        <v>12.411104000000023</v>
      </c>
      <c r="CS100" s="69">
        <v>931</v>
      </c>
      <c r="CT100" s="91">
        <f t="shared" si="33"/>
        <v>11.578976000000011</v>
      </c>
      <c r="CX100" s="173">
        <v>21.1</v>
      </c>
      <c r="CY100" s="116">
        <f t="shared" si="34"/>
        <v>2.9130559999999832</v>
      </c>
      <c r="CZ100" s="69">
        <v>1016</v>
      </c>
      <c r="DA100" s="91">
        <f t="shared" si="35"/>
        <v>4.1304320000000416</v>
      </c>
      <c r="DB100" s="69">
        <v>211</v>
      </c>
      <c r="DC100" s="91">
        <f t="shared" si="36"/>
        <v>3.6086720000000128</v>
      </c>
      <c r="DI100" s="69">
        <v>97</v>
      </c>
      <c r="DJ100" s="91">
        <f t="shared" si="25"/>
        <v>4.8499999999999908</v>
      </c>
      <c r="DN100" s="69">
        <v>496</v>
      </c>
      <c r="DO100" s="91">
        <f t="shared" si="37"/>
        <v>0.59999999999999887</v>
      </c>
    </row>
    <row r="101" spans="11:119" x14ac:dyDescent="0.35">
      <c r="K101" s="59">
        <v>99</v>
      </c>
      <c r="Q101" s="117">
        <v>0.99</v>
      </c>
      <c r="R101" s="130">
        <v>24.5</v>
      </c>
      <c r="AA101" s="106">
        <v>98</v>
      </c>
      <c r="AB101" s="91">
        <v>4.9000000000000004</v>
      </c>
      <c r="AD101" s="107">
        <v>107</v>
      </c>
      <c r="AE101" s="69">
        <f t="shared" si="26"/>
        <v>3.0600000000000205</v>
      </c>
      <c r="AJ101" s="118"/>
      <c r="AM101" s="177">
        <v>49.5</v>
      </c>
      <c r="AN101" s="91">
        <v>35</v>
      </c>
      <c r="AU101" s="106">
        <v>98</v>
      </c>
      <c r="AV101" s="91">
        <v>4.9000000000000004</v>
      </c>
      <c r="BE101" s="150">
        <v>5.27</v>
      </c>
      <c r="BF101" s="128">
        <f t="shared" si="27"/>
        <v>3.8333009999999677</v>
      </c>
      <c r="BG101" s="150">
        <v>3.07</v>
      </c>
      <c r="BH101" s="91">
        <f t="shared" si="28"/>
        <v>6.1428571289999621</v>
      </c>
      <c r="BK101" s="59"/>
      <c r="BL101" s="59"/>
      <c r="BM101" s="59"/>
      <c r="BN101" s="59"/>
      <c r="BO101" s="59"/>
      <c r="BP101" s="59"/>
      <c r="BQ101" s="59"/>
      <c r="BR101" s="59"/>
      <c r="BS101" s="59"/>
      <c r="BT101" s="59"/>
      <c r="CB101" s="69">
        <v>847</v>
      </c>
      <c r="CC101" s="91">
        <f t="shared" si="31"/>
        <v>8.2363460000000508</v>
      </c>
      <c r="CE101" s="69">
        <v>99.7</v>
      </c>
      <c r="CF101" s="69">
        <v>9.6999999999999993</v>
      </c>
      <c r="CQ101" s="107">
        <v>872</v>
      </c>
      <c r="CR101" s="91">
        <f t="shared" si="32"/>
        <v>12.332053000000023</v>
      </c>
      <c r="CS101" s="69">
        <v>932</v>
      </c>
      <c r="CT101" s="91">
        <f t="shared" si="33"/>
        <v>11.491257000000012</v>
      </c>
      <c r="CX101" s="173">
        <v>21.2</v>
      </c>
      <c r="CY101" s="116">
        <f t="shared" si="34"/>
        <v>2.891316999999983</v>
      </c>
      <c r="CZ101" s="69">
        <v>1017</v>
      </c>
      <c r="DA101" s="91">
        <f t="shared" si="35"/>
        <v>4.1213740000000421</v>
      </c>
      <c r="DB101" s="69">
        <v>212</v>
      </c>
      <c r="DC101" s="91">
        <f t="shared" si="36"/>
        <v>3.5941790000000129</v>
      </c>
      <c r="DI101" s="69">
        <v>98</v>
      </c>
      <c r="DJ101" s="91">
        <f t="shared" si="25"/>
        <v>4.8999999999999906</v>
      </c>
      <c r="DN101" s="69">
        <v>497</v>
      </c>
      <c r="DO101" s="91">
        <f t="shared" si="37"/>
        <v>0.60624999999999885</v>
      </c>
    </row>
    <row r="102" spans="11:119" x14ac:dyDescent="0.35">
      <c r="K102" s="59">
        <v>100</v>
      </c>
      <c r="Q102" s="117">
        <v>1</v>
      </c>
      <c r="R102" s="130">
        <v>25</v>
      </c>
      <c r="AA102" s="107">
        <v>99</v>
      </c>
      <c r="AB102" s="91">
        <v>4.95</v>
      </c>
      <c r="AD102" s="107">
        <v>108</v>
      </c>
      <c r="AE102" s="69">
        <f t="shared" si="26"/>
        <v>3.0400000000000205</v>
      </c>
      <c r="AJ102" s="118"/>
      <c r="AM102" s="177">
        <v>50</v>
      </c>
      <c r="AN102" s="91">
        <v>35</v>
      </c>
      <c r="AU102" s="107">
        <v>99</v>
      </c>
      <c r="AV102" s="91">
        <v>4.95</v>
      </c>
      <c r="BE102" s="150">
        <v>5.28</v>
      </c>
      <c r="BF102" s="128">
        <f t="shared" si="27"/>
        <v>3.6666339999999678</v>
      </c>
      <c r="BG102" s="150">
        <v>3.08</v>
      </c>
      <c r="BH102" s="91">
        <f t="shared" si="28"/>
        <v>5.9999999859999624</v>
      </c>
      <c r="BK102" s="59"/>
      <c r="BL102" s="59"/>
      <c r="BM102" s="59"/>
      <c r="BN102" s="59"/>
      <c r="BO102" s="59"/>
      <c r="BP102" s="59"/>
      <c r="BQ102" s="59"/>
      <c r="BR102" s="59"/>
      <c r="BS102" s="59"/>
      <c r="BT102" s="59"/>
      <c r="CB102" s="105">
        <v>848</v>
      </c>
      <c r="CC102" s="91">
        <f t="shared" si="31"/>
        <v>8.2181640000000513</v>
      </c>
      <c r="CE102" s="69">
        <v>99.8</v>
      </c>
      <c r="CF102" s="69">
        <v>9.8000000000000007</v>
      </c>
      <c r="CQ102" s="107">
        <v>873</v>
      </c>
      <c r="CR102" s="91">
        <f t="shared" si="32"/>
        <v>12.253002000000023</v>
      </c>
      <c r="CS102" s="69">
        <v>933</v>
      </c>
      <c r="CT102" s="91">
        <f t="shared" si="33"/>
        <v>11.403538000000012</v>
      </c>
      <c r="CX102" s="173">
        <v>21.3</v>
      </c>
      <c r="CY102" s="116">
        <f t="shared" si="34"/>
        <v>2.8695779999999829</v>
      </c>
      <c r="CZ102" s="69">
        <v>1018</v>
      </c>
      <c r="DA102" s="91">
        <f t="shared" si="35"/>
        <v>4.1123160000000425</v>
      </c>
      <c r="DB102" s="69">
        <v>213</v>
      </c>
      <c r="DC102" s="91">
        <f t="shared" si="36"/>
        <v>3.579686000000013</v>
      </c>
      <c r="DI102" s="69">
        <v>99</v>
      </c>
      <c r="DJ102" s="91">
        <f t="shared" si="25"/>
        <v>4.9499999999999904</v>
      </c>
      <c r="DN102" s="69">
        <v>498</v>
      </c>
      <c r="DO102" s="91">
        <f t="shared" si="37"/>
        <v>0.61249999999999882</v>
      </c>
    </row>
    <row r="103" spans="11:119" x14ac:dyDescent="0.35">
      <c r="Q103" s="59" t="s">
        <v>238</v>
      </c>
      <c r="R103" s="130">
        <v>25</v>
      </c>
      <c r="AA103" s="106">
        <v>100</v>
      </c>
      <c r="AB103" s="93">
        <v>5</v>
      </c>
      <c r="AD103" s="107">
        <v>109</v>
      </c>
      <c r="AE103" s="69">
        <f t="shared" si="26"/>
        <v>3.0200000000000204</v>
      </c>
      <c r="AJ103" s="118"/>
      <c r="AM103" s="177">
        <v>50.5</v>
      </c>
      <c r="AN103" s="91">
        <v>35</v>
      </c>
      <c r="AU103" s="106">
        <v>100</v>
      </c>
      <c r="AV103" s="93">
        <v>5</v>
      </c>
      <c r="BE103" s="150">
        <v>5.29</v>
      </c>
      <c r="BF103" s="128">
        <f t="shared" si="27"/>
        <v>3.4999669999999679</v>
      </c>
      <c r="BG103" s="150">
        <v>3.09</v>
      </c>
      <c r="BH103" s="91">
        <f t="shared" si="28"/>
        <v>5.8571428429999628</v>
      </c>
      <c r="BK103" s="59"/>
      <c r="BL103" s="59"/>
      <c r="BM103" s="59"/>
      <c r="BN103" s="59"/>
      <c r="BO103" s="59"/>
      <c r="BP103" s="59"/>
      <c r="BQ103" s="59"/>
      <c r="BR103" s="59"/>
      <c r="BS103" s="59"/>
      <c r="BT103" s="59"/>
      <c r="CB103" s="69">
        <v>849</v>
      </c>
      <c r="CC103" s="91">
        <f t="shared" si="31"/>
        <v>8.1999820000000518</v>
      </c>
      <c r="CE103" s="69">
        <v>99.9</v>
      </c>
      <c r="CF103" s="69">
        <v>9.9</v>
      </c>
      <c r="CQ103" s="107">
        <v>874</v>
      </c>
      <c r="CR103" s="91">
        <f t="shared" si="32"/>
        <v>12.173951000000024</v>
      </c>
      <c r="CS103" s="69">
        <v>934</v>
      </c>
      <c r="CT103" s="91">
        <f t="shared" si="33"/>
        <v>11.315819000000012</v>
      </c>
      <c r="CX103" s="173">
        <v>21.4</v>
      </c>
      <c r="CY103" s="116">
        <f t="shared" si="34"/>
        <v>2.8478389999999827</v>
      </c>
      <c r="CZ103" s="69">
        <v>1019</v>
      </c>
      <c r="DA103" s="91">
        <f t="shared" si="35"/>
        <v>4.1032580000000429</v>
      </c>
      <c r="DB103" s="69">
        <v>214</v>
      </c>
      <c r="DC103" s="91">
        <f t="shared" si="36"/>
        <v>3.5651930000000132</v>
      </c>
      <c r="DI103" s="69">
        <v>100</v>
      </c>
      <c r="DJ103" s="91">
        <f t="shared" si="25"/>
        <v>4.9999999999999902</v>
      </c>
      <c r="DN103" s="69">
        <v>499</v>
      </c>
      <c r="DO103" s="91">
        <f t="shared" si="37"/>
        <v>0.6187499999999988</v>
      </c>
    </row>
    <row r="104" spans="11:119" x14ac:dyDescent="0.35">
      <c r="AA104" s="106" t="s">
        <v>203</v>
      </c>
      <c r="AB104" s="91">
        <v>5</v>
      </c>
      <c r="AD104" s="107">
        <v>110</v>
      </c>
      <c r="AE104" s="69">
        <f t="shared" si="26"/>
        <v>3.0000000000000204</v>
      </c>
      <c r="AJ104" s="118"/>
      <c r="AM104" s="177">
        <v>51</v>
      </c>
      <c r="AN104" s="91">
        <v>35</v>
      </c>
      <c r="AU104" s="106" t="s">
        <v>203</v>
      </c>
      <c r="AV104" s="91">
        <v>5</v>
      </c>
      <c r="BE104" s="150">
        <v>5.3</v>
      </c>
      <c r="BF104" s="128">
        <f t="shared" si="27"/>
        <v>3.333299999999968</v>
      </c>
      <c r="BG104" s="150">
        <v>3.1</v>
      </c>
      <c r="BH104" s="91">
        <f t="shared" si="28"/>
        <v>5.7142856999999632</v>
      </c>
      <c r="BK104" s="59"/>
      <c r="BL104" s="59"/>
      <c r="BM104" s="59"/>
      <c r="BN104" s="59"/>
      <c r="BO104" s="59"/>
      <c r="BP104" s="59"/>
      <c r="BQ104" s="59"/>
      <c r="BR104" s="59"/>
      <c r="BS104" s="59"/>
      <c r="BT104" s="59"/>
      <c r="CB104" s="105">
        <v>850</v>
      </c>
      <c r="CC104" s="91">
        <f t="shared" si="31"/>
        <v>8.1818000000000524</v>
      </c>
      <c r="CE104" s="69">
        <v>100</v>
      </c>
      <c r="CF104" s="69">
        <v>10</v>
      </c>
      <c r="CQ104" s="107">
        <v>875</v>
      </c>
      <c r="CR104" s="91">
        <f t="shared" si="32"/>
        <v>12.094900000000024</v>
      </c>
      <c r="CS104" s="69">
        <v>935</v>
      </c>
      <c r="CT104" s="91">
        <f t="shared" si="33"/>
        <v>11.228100000000012</v>
      </c>
      <c r="CX104" s="173">
        <v>21.5</v>
      </c>
      <c r="CY104" s="116">
        <f t="shared" si="34"/>
        <v>2.8260999999999825</v>
      </c>
      <c r="CZ104" s="69">
        <v>1020</v>
      </c>
      <c r="DA104" s="91">
        <f t="shared" si="35"/>
        <v>4.0942000000000434</v>
      </c>
      <c r="DB104" s="69">
        <v>215</v>
      </c>
      <c r="DC104" s="91">
        <f t="shared" si="36"/>
        <v>3.5507000000000133</v>
      </c>
      <c r="DN104" s="69">
        <v>500</v>
      </c>
      <c r="DO104" s="91">
        <f t="shared" si="37"/>
        <v>0.62499999999999878</v>
      </c>
    </row>
    <row r="105" spans="11:119" x14ac:dyDescent="0.35">
      <c r="AA105" s="114"/>
      <c r="AD105" s="107">
        <v>111</v>
      </c>
      <c r="AE105" s="69">
        <f t="shared" si="26"/>
        <v>2.9800000000000204</v>
      </c>
      <c r="AJ105" s="118"/>
      <c r="AM105" s="177">
        <v>51.5</v>
      </c>
      <c r="AN105" s="91">
        <v>35</v>
      </c>
      <c r="BE105" s="150">
        <v>5.31</v>
      </c>
      <c r="BF105" s="128">
        <f t="shared" si="27"/>
        <v>3.1666329999999681</v>
      </c>
      <c r="BG105" s="150">
        <v>3.11</v>
      </c>
      <c r="BH105" s="91">
        <f t="shared" si="28"/>
        <v>5.5714285569999635</v>
      </c>
      <c r="BK105" s="59"/>
      <c r="BL105" s="59"/>
      <c r="BM105" s="59"/>
      <c r="BN105" s="59"/>
      <c r="BO105" s="59"/>
      <c r="BP105" s="59"/>
      <c r="BQ105" s="59"/>
      <c r="BR105" s="59"/>
      <c r="BS105" s="59"/>
      <c r="BT105" s="59"/>
      <c r="CB105" s="69">
        <v>851</v>
      </c>
      <c r="CC105" s="91">
        <f t="shared" si="31"/>
        <v>8.1636180000000529</v>
      </c>
      <c r="CE105" s="69" t="s">
        <v>203</v>
      </c>
      <c r="CF105" s="69">
        <v>10</v>
      </c>
      <c r="CQ105" s="107">
        <v>876</v>
      </c>
      <c r="CR105" s="91">
        <f t="shared" si="32"/>
        <v>12.015849000000024</v>
      </c>
      <c r="CS105" s="69">
        <v>936</v>
      </c>
      <c r="CT105" s="91">
        <f t="shared" si="33"/>
        <v>11.140381000000012</v>
      </c>
      <c r="CX105" s="173">
        <v>21.6</v>
      </c>
      <c r="CY105" s="116">
        <f t="shared" si="34"/>
        <v>2.8043609999999823</v>
      </c>
      <c r="CZ105" s="69">
        <v>1021</v>
      </c>
      <c r="DA105" s="91">
        <f t="shared" si="35"/>
        <v>4.0851420000000438</v>
      </c>
      <c r="DB105" s="69">
        <v>216</v>
      </c>
      <c r="DC105" s="91">
        <f t="shared" si="36"/>
        <v>3.5362070000000134</v>
      </c>
      <c r="DN105" s="69">
        <v>501</v>
      </c>
      <c r="DO105" s="91">
        <f t="shared" si="37"/>
        <v>0.63124999999999876</v>
      </c>
    </row>
    <row r="106" spans="11:119" x14ac:dyDescent="0.35">
      <c r="AD106" s="107">
        <v>112</v>
      </c>
      <c r="AE106" s="69">
        <f t="shared" si="26"/>
        <v>2.9600000000000204</v>
      </c>
      <c r="AJ106" s="118"/>
      <c r="AM106" s="177">
        <v>52</v>
      </c>
      <c r="AN106" s="91">
        <v>35</v>
      </c>
      <c r="BE106" s="150">
        <v>5.32</v>
      </c>
      <c r="BF106" s="128">
        <f t="shared" si="27"/>
        <v>2.9999659999999682</v>
      </c>
      <c r="BG106" s="150">
        <v>3.12</v>
      </c>
      <c r="BH106" s="91">
        <f t="shared" si="28"/>
        <v>5.4285714139999639</v>
      </c>
      <c r="BK106" s="59"/>
      <c r="BL106" s="59"/>
      <c r="BM106" s="59"/>
      <c r="BN106" s="59"/>
      <c r="BO106" s="59"/>
      <c r="BP106" s="59"/>
      <c r="BQ106" s="59"/>
      <c r="BR106" s="59"/>
      <c r="BS106" s="59"/>
      <c r="BT106" s="59"/>
      <c r="CB106" s="105">
        <v>852</v>
      </c>
      <c r="CC106" s="91">
        <f t="shared" si="31"/>
        <v>8.1454360000000534</v>
      </c>
      <c r="CQ106" s="107">
        <v>877</v>
      </c>
      <c r="CR106" s="91">
        <f t="shared" si="32"/>
        <v>11.936798000000024</v>
      </c>
      <c r="CS106" s="69">
        <v>937</v>
      </c>
      <c r="CT106" s="91">
        <f t="shared" si="33"/>
        <v>11.052662000000012</v>
      </c>
      <c r="CX106" s="173">
        <v>21.7</v>
      </c>
      <c r="CY106" s="116">
        <f t="shared" si="34"/>
        <v>2.7826219999999822</v>
      </c>
      <c r="CZ106" s="69">
        <v>1022</v>
      </c>
      <c r="DA106" s="91">
        <f t="shared" si="35"/>
        <v>4.0760840000000442</v>
      </c>
      <c r="DB106" s="69">
        <v>217</v>
      </c>
      <c r="DC106" s="91">
        <f t="shared" si="36"/>
        <v>3.5217140000000136</v>
      </c>
      <c r="DN106" s="69">
        <v>502</v>
      </c>
      <c r="DO106" s="91">
        <f t="shared" si="37"/>
        <v>0.63749999999999873</v>
      </c>
    </row>
    <row r="107" spans="11:119" x14ac:dyDescent="0.35">
      <c r="AD107" s="107">
        <v>113</v>
      </c>
      <c r="AE107" s="69">
        <f t="shared" si="26"/>
        <v>2.9400000000000204</v>
      </c>
      <c r="AJ107" s="118"/>
      <c r="AM107" s="177">
        <v>52.5</v>
      </c>
      <c r="AN107" s="91">
        <v>35</v>
      </c>
      <c r="BE107" s="150">
        <v>5.33</v>
      </c>
      <c r="BF107" s="128">
        <f t="shared" si="27"/>
        <v>2.8332989999999683</v>
      </c>
      <c r="BG107" s="150">
        <v>3.13</v>
      </c>
      <c r="BH107" s="91">
        <f t="shared" si="28"/>
        <v>5.2857142709999643</v>
      </c>
      <c r="BK107" s="59"/>
      <c r="BL107" s="59"/>
      <c r="BM107" s="59"/>
      <c r="BN107" s="59"/>
      <c r="BO107" s="59"/>
      <c r="BP107" s="59"/>
      <c r="BQ107" s="59"/>
      <c r="BR107" s="59"/>
      <c r="BS107" s="59"/>
      <c r="BT107" s="59"/>
      <c r="CB107" s="69">
        <v>853</v>
      </c>
      <c r="CC107" s="91">
        <f t="shared" si="31"/>
        <v>8.1272540000000539</v>
      </c>
      <c r="CQ107" s="107">
        <v>878</v>
      </c>
      <c r="CR107" s="91">
        <f t="shared" si="32"/>
        <v>11.857747000000025</v>
      </c>
      <c r="CS107" s="69">
        <v>938</v>
      </c>
      <c r="CT107" s="91">
        <f t="shared" si="33"/>
        <v>10.964943000000012</v>
      </c>
      <c r="CX107" s="173">
        <v>21.8</v>
      </c>
      <c r="CY107" s="116">
        <f t="shared" si="34"/>
        <v>2.760882999999982</v>
      </c>
      <c r="CZ107" s="69">
        <v>1023</v>
      </c>
      <c r="DA107" s="91">
        <f t="shared" si="35"/>
        <v>4.0670260000000447</v>
      </c>
      <c r="DB107" s="69">
        <v>218</v>
      </c>
      <c r="DC107" s="91">
        <f t="shared" si="36"/>
        <v>3.5072210000000137</v>
      </c>
      <c r="DN107" s="69">
        <v>503</v>
      </c>
      <c r="DO107" s="91">
        <f t="shared" si="37"/>
        <v>0.64374999999999871</v>
      </c>
    </row>
    <row r="108" spans="11:119" x14ac:dyDescent="0.35">
      <c r="AD108" s="107">
        <v>114</v>
      </c>
      <c r="AE108" s="69">
        <f t="shared" si="26"/>
        <v>2.9200000000000204</v>
      </c>
      <c r="AJ108" s="118"/>
      <c r="AM108" s="177">
        <v>53</v>
      </c>
      <c r="AN108" s="91">
        <v>35</v>
      </c>
      <c r="BE108" s="150">
        <v>5.34</v>
      </c>
      <c r="BF108" s="128">
        <f t="shared" si="27"/>
        <v>2.6666319999999684</v>
      </c>
      <c r="BG108" s="150">
        <v>3.14</v>
      </c>
      <c r="BH108" s="91">
        <f t="shared" si="28"/>
        <v>5.1428571279999646</v>
      </c>
      <c r="BK108" s="59"/>
      <c r="BL108" s="59"/>
      <c r="BM108" s="59"/>
      <c r="BN108" s="59"/>
      <c r="BO108" s="59"/>
      <c r="BP108" s="59"/>
      <c r="BQ108" s="59"/>
      <c r="BR108" s="59"/>
      <c r="BS108" s="59"/>
      <c r="BT108" s="59"/>
      <c r="CB108" s="105">
        <v>854</v>
      </c>
      <c r="CC108" s="91">
        <f t="shared" si="31"/>
        <v>8.1090720000000545</v>
      </c>
      <c r="CQ108" s="107">
        <v>879</v>
      </c>
      <c r="CR108" s="91">
        <f t="shared" si="32"/>
        <v>11.778696000000025</v>
      </c>
      <c r="CS108" s="69">
        <v>939</v>
      </c>
      <c r="CT108" s="91">
        <f t="shared" si="33"/>
        <v>10.877224000000012</v>
      </c>
      <c r="CX108" s="173">
        <v>21.9</v>
      </c>
      <c r="CY108" s="116">
        <f t="shared" si="34"/>
        <v>2.7391439999999818</v>
      </c>
      <c r="CZ108" s="69">
        <v>1024</v>
      </c>
      <c r="DA108" s="91">
        <f t="shared" si="35"/>
        <v>4.0579680000000451</v>
      </c>
      <c r="DB108" s="69">
        <v>219</v>
      </c>
      <c r="DC108" s="91">
        <f t="shared" si="36"/>
        <v>3.4927280000000138</v>
      </c>
      <c r="DN108" s="69">
        <v>504</v>
      </c>
      <c r="DO108" s="91">
        <f t="shared" si="37"/>
        <v>0.64999999999999869</v>
      </c>
    </row>
    <row r="109" spans="11:119" x14ac:dyDescent="0.35">
      <c r="AD109" s="107">
        <v>115</v>
      </c>
      <c r="AE109" s="69">
        <f t="shared" si="26"/>
        <v>2.9000000000000203</v>
      </c>
      <c r="AJ109" s="118"/>
      <c r="AM109" s="177">
        <v>53.5</v>
      </c>
      <c r="AN109" s="91">
        <v>35</v>
      </c>
      <c r="BE109" s="150">
        <v>5.35</v>
      </c>
      <c r="BF109" s="128">
        <f t="shared" si="27"/>
        <v>2.4999649999999685</v>
      </c>
      <c r="BG109" s="150">
        <v>3.15</v>
      </c>
      <c r="BH109" s="91">
        <f t="shared" si="28"/>
        <v>4.999999984999965</v>
      </c>
      <c r="BK109" s="59"/>
      <c r="BL109" s="59"/>
      <c r="BM109" s="59"/>
      <c r="BN109" s="59"/>
      <c r="BO109" s="59"/>
      <c r="BP109" s="59"/>
      <c r="BQ109" s="59"/>
      <c r="BR109" s="59"/>
      <c r="BS109" s="59"/>
      <c r="BT109" s="59"/>
      <c r="CB109" s="69">
        <v>855</v>
      </c>
      <c r="CC109" s="91">
        <f t="shared" si="31"/>
        <v>8.090890000000055</v>
      </c>
      <c r="CQ109" s="107">
        <v>880</v>
      </c>
      <c r="CR109" s="91">
        <f t="shared" si="32"/>
        <v>11.699645000000025</v>
      </c>
      <c r="CS109" s="69">
        <v>940</v>
      </c>
      <c r="CT109" s="91">
        <f t="shared" si="33"/>
        <v>10.789505000000013</v>
      </c>
      <c r="CX109" s="173">
        <v>22</v>
      </c>
      <c r="CY109" s="116">
        <f t="shared" si="34"/>
        <v>2.7174049999999816</v>
      </c>
      <c r="CZ109" s="69">
        <v>1025</v>
      </c>
      <c r="DA109" s="91">
        <f t="shared" si="35"/>
        <v>4.0489100000000455</v>
      </c>
      <c r="DB109" s="69">
        <v>220</v>
      </c>
      <c r="DC109" s="91">
        <f t="shared" si="36"/>
        <v>3.478235000000014</v>
      </c>
      <c r="DN109" s="69">
        <v>505</v>
      </c>
      <c r="DO109" s="91">
        <f t="shared" si="37"/>
        <v>0.65624999999999867</v>
      </c>
    </row>
    <row r="110" spans="11:119" x14ac:dyDescent="0.35">
      <c r="AD110" s="107">
        <v>116</v>
      </c>
      <c r="AE110" s="69">
        <f t="shared" si="26"/>
        <v>2.8800000000000203</v>
      </c>
      <c r="AJ110" s="118"/>
      <c r="AM110" s="177">
        <v>54</v>
      </c>
      <c r="AN110" s="91">
        <v>35</v>
      </c>
      <c r="BE110" s="150">
        <v>5.36</v>
      </c>
      <c r="BF110" s="128">
        <f t="shared" si="27"/>
        <v>2.3332979999999686</v>
      </c>
      <c r="BG110" s="150">
        <v>3.16</v>
      </c>
      <c r="BH110" s="91">
        <f t="shared" si="28"/>
        <v>4.8571428419999654</v>
      </c>
      <c r="BK110" s="59"/>
      <c r="BL110" s="59"/>
      <c r="BM110" s="59"/>
      <c r="BN110" s="59"/>
      <c r="BO110" s="59"/>
      <c r="BP110" s="59"/>
      <c r="BQ110" s="59"/>
      <c r="BR110" s="59"/>
      <c r="BS110" s="59"/>
      <c r="BT110" s="59"/>
      <c r="CB110" s="105">
        <v>856</v>
      </c>
      <c r="CC110" s="91">
        <f t="shared" si="31"/>
        <v>8.0727080000000555</v>
      </c>
      <c r="CQ110" s="107">
        <v>881</v>
      </c>
      <c r="CR110" s="91">
        <f t="shared" si="32"/>
        <v>11.620594000000025</v>
      </c>
      <c r="CS110" s="69">
        <v>941</v>
      </c>
      <c r="CT110" s="91">
        <f t="shared" si="33"/>
        <v>10.701786000000013</v>
      </c>
      <c r="CX110" s="173">
        <v>22.1</v>
      </c>
      <c r="CY110" s="116">
        <f t="shared" si="34"/>
        <v>2.6956659999999815</v>
      </c>
      <c r="CZ110" s="69">
        <v>1026</v>
      </c>
      <c r="DA110" s="91">
        <f t="shared" si="35"/>
        <v>4.039852000000046</v>
      </c>
      <c r="DB110" s="69">
        <v>221</v>
      </c>
      <c r="DC110" s="91">
        <f t="shared" si="36"/>
        <v>3.4637420000000141</v>
      </c>
      <c r="DN110" s="69">
        <v>506</v>
      </c>
      <c r="DO110" s="91">
        <f t="shared" si="37"/>
        <v>0.66249999999999865</v>
      </c>
    </row>
    <row r="111" spans="11:119" x14ac:dyDescent="0.35">
      <c r="AD111" s="107">
        <v>117</v>
      </c>
      <c r="AE111" s="69">
        <f t="shared" si="26"/>
        <v>2.8600000000000203</v>
      </c>
      <c r="AJ111" s="118"/>
      <c r="AM111" s="177">
        <v>54.5</v>
      </c>
      <c r="AN111" s="91">
        <v>35</v>
      </c>
      <c r="BE111" s="150">
        <v>5.37</v>
      </c>
      <c r="BF111" s="128">
        <f t="shared" si="27"/>
        <v>2.1666309999999687</v>
      </c>
      <c r="BG111" s="150">
        <v>3.17</v>
      </c>
      <c r="BH111" s="91">
        <f t="shared" si="28"/>
        <v>4.7142856989999657</v>
      </c>
      <c r="BK111" s="59"/>
      <c r="BL111" s="59"/>
      <c r="BM111" s="59"/>
      <c r="BN111" s="59"/>
      <c r="BO111" s="59"/>
      <c r="BP111" s="59"/>
      <c r="BQ111" s="59"/>
      <c r="BR111" s="59"/>
      <c r="BS111" s="59"/>
      <c r="BT111" s="59"/>
      <c r="CB111" s="69">
        <v>857</v>
      </c>
      <c r="CC111" s="91">
        <f t="shared" si="31"/>
        <v>8.054526000000056</v>
      </c>
      <c r="CQ111" s="107">
        <v>882</v>
      </c>
      <c r="CR111" s="91">
        <f t="shared" si="32"/>
        <v>11.541543000000026</v>
      </c>
      <c r="CS111" s="69">
        <v>942</v>
      </c>
      <c r="CT111" s="91">
        <f t="shared" si="33"/>
        <v>10.614067000000013</v>
      </c>
      <c r="CX111" s="173">
        <v>22.2</v>
      </c>
      <c r="CY111" s="116">
        <f t="shared" si="34"/>
        <v>2.6739269999999813</v>
      </c>
      <c r="CZ111" s="69">
        <v>1027</v>
      </c>
      <c r="DA111" s="91">
        <f t="shared" si="35"/>
        <v>4.0307940000000464</v>
      </c>
      <c r="DB111" s="69">
        <v>222</v>
      </c>
      <c r="DC111" s="91">
        <f t="shared" si="36"/>
        <v>3.4492490000000142</v>
      </c>
      <c r="DN111" s="69">
        <v>507</v>
      </c>
      <c r="DO111" s="91">
        <f t="shared" si="37"/>
        <v>0.66874999999999862</v>
      </c>
    </row>
    <row r="112" spans="11:119" x14ac:dyDescent="0.35">
      <c r="AD112" s="107">
        <v>118</v>
      </c>
      <c r="AE112" s="69">
        <f t="shared" si="26"/>
        <v>2.8400000000000203</v>
      </c>
      <c r="AJ112" s="118"/>
      <c r="AM112" s="177">
        <v>55</v>
      </c>
      <c r="AN112" s="91">
        <v>35</v>
      </c>
      <c r="BE112" s="150">
        <v>5.38</v>
      </c>
      <c r="BF112" s="128">
        <f t="shared" si="27"/>
        <v>1.9999639999999688</v>
      </c>
      <c r="BG112" s="150">
        <v>3.18</v>
      </c>
      <c r="BH112" s="91">
        <f t="shared" si="28"/>
        <v>4.5714285559999661</v>
      </c>
      <c r="BK112" s="59"/>
      <c r="BL112" s="59"/>
      <c r="BM112" s="59"/>
      <c r="BN112" s="59"/>
      <c r="BO112" s="59"/>
      <c r="BP112" s="59"/>
      <c r="BQ112" s="59"/>
      <c r="BR112" s="59"/>
      <c r="BS112" s="59"/>
      <c r="BT112" s="59"/>
      <c r="CB112" s="105">
        <v>858</v>
      </c>
      <c r="CC112" s="91">
        <f t="shared" si="31"/>
        <v>8.0363440000000566</v>
      </c>
      <c r="CQ112" s="107">
        <v>883</v>
      </c>
      <c r="CR112" s="91">
        <f t="shared" si="32"/>
        <v>11.462492000000026</v>
      </c>
      <c r="CS112" s="69">
        <v>943</v>
      </c>
      <c r="CT112" s="91">
        <f t="shared" si="33"/>
        <v>10.526348000000013</v>
      </c>
      <c r="CX112" s="173">
        <v>22.3</v>
      </c>
      <c r="CY112" s="116">
        <f t="shared" si="34"/>
        <v>2.6521879999999811</v>
      </c>
      <c r="CZ112" s="69">
        <v>1028</v>
      </c>
      <c r="DA112" s="91">
        <f t="shared" si="35"/>
        <v>4.0217360000000468</v>
      </c>
      <c r="DB112" s="69">
        <v>223</v>
      </c>
      <c r="DC112" s="91">
        <f t="shared" si="36"/>
        <v>3.4347560000000144</v>
      </c>
      <c r="DN112" s="69">
        <v>508</v>
      </c>
      <c r="DO112" s="91">
        <f t="shared" si="37"/>
        <v>0.6749999999999986</v>
      </c>
    </row>
    <row r="113" spans="30:119" x14ac:dyDescent="0.35">
      <c r="AD113" s="107">
        <v>119</v>
      </c>
      <c r="AE113" s="69">
        <f t="shared" si="26"/>
        <v>2.8200000000000203</v>
      </c>
      <c r="AJ113" s="118"/>
      <c r="AM113" s="177">
        <v>55.5</v>
      </c>
      <c r="AN113" s="91">
        <v>35</v>
      </c>
      <c r="BE113" s="150">
        <v>5.39</v>
      </c>
      <c r="BF113" s="128">
        <f t="shared" si="27"/>
        <v>1.8332969999999689</v>
      </c>
      <c r="BG113" s="150">
        <v>3.19</v>
      </c>
      <c r="BH113" s="91">
        <f t="shared" si="28"/>
        <v>4.4285714129999665</v>
      </c>
      <c r="BK113" s="59"/>
      <c r="BL113" s="59"/>
      <c r="BM113" s="59"/>
      <c r="BN113" s="59"/>
      <c r="BO113" s="59"/>
      <c r="BP113" s="59"/>
      <c r="BQ113" s="59"/>
      <c r="BR113" s="59"/>
      <c r="BS113" s="59"/>
      <c r="BT113" s="59"/>
      <c r="CB113" s="69">
        <v>859</v>
      </c>
      <c r="CC113" s="91">
        <f t="shared" si="31"/>
        <v>8.0181620000000571</v>
      </c>
      <c r="CQ113" s="107">
        <v>884</v>
      </c>
      <c r="CR113" s="91">
        <f t="shared" si="32"/>
        <v>11.383441000000026</v>
      </c>
      <c r="CS113" s="69">
        <v>944</v>
      </c>
      <c r="CT113" s="91">
        <f t="shared" si="33"/>
        <v>10.438629000000013</v>
      </c>
      <c r="CX113" s="173">
        <v>22.4</v>
      </c>
      <c r="CY113" s="116">
        <f t="shared" si="34"/>
        <v>2.6304489999999809</v>
      </c>
      <c r="CZ113" s="69">
        <v>1029</v>
      </c>
      <c r="DA113" s="91">
        <f t="shared" si="35"/>
        <v>4.0126780000000473</v>
      </c>
      <c r="DB113" s="69">
        <v>224</v>
      </c>
      <c r="DC113" s="91">
        <f t="shared" si="36"/>
        <v>3.4202630000000145</v>
      </c>
      <c r="DN113" s="69">
        <v>509</v>
      </c>
      <c r="DO113" s="91">
        <f t="shared" si="37"/>
        <v>0.68124999999999858</v>
      </c>
    </row>
    <row r="114" spans="30:119" x14ac:dyDescent="0.35">
      <c r="AD114" s="107">
        <v>120</v>
      </c>
      <c r="AE114" s="69">
        <f t="shared" si="26"/>
        <v>2.8000000000000203</v>
      </c>
      <c r="AJ114" s="118"/>
      <c r="AM114" s="177">
        <v>56</v>
      </c>
      <c r="AN114" s="91">
        <v>35</v>
      </c>
      <c r="BE114" s="150">
        <v>5.4</v>
      </c>
      <c r="BF114" s="128">
        <f t="shared" si="27"/>
        <v>1.666629999999969</v>
      </c>
      <c r="BG114" s="150">
        <v>3.2</v>
      </c>
      <c r="BH114" s="91">
        <f t="shared" si="28"/>
        <v>4.2857142699999669</v>
      </c>
      <c r="BK114" s="59"/>
      <c r="BL114" s="59"/>
      <c r="BM114" s="59"/>
      <c r="BN114" s="59"/>
      <c r="BO114" s="59"/>
      <c r="BP114" s="59"/>
      <c r="BQ114" s="59"/>
      <c r="BR114" s="59"/>
      <c r="BS114" s="59"/>
      <c r="BT114" s="59"/>
      <c r="CB114" s="105">
        <v>860</v>
      </c>
      <c r="CC114" s="91">
        <f t="shared" si="31"/>
        <v>7.9999800000000567</v>
      </c>
      <c r="CQ114" s="107">
        <v>885</v>
      </c>
      <c r="CR114" s="91">
        <f t="shared" si="32"/>
        <v>11.304390000000026</v>
      </c>
      <c r="CS114" s="69">
        <v>945</v>
      </c>
      <c r="CT114" s="91">
        <f t="shared" si="33"/>
        <v>10.350910000000013</v>
      </c>
      <c r="CX114" s="173">
        <v>22.5</v>
      </c>
      <c r="CY114" s="116">
        <f t="shared" si="34"/>
        <v>2.6087099999999808</v>
      </c>
      <c r="CZ114" s="69">
        <v>1030</v>
      </c>
      <c r="DA114" s="91">
        <f t="shared" si="35"/>
        <v>4.0036200000000477</v>
      </c>
      <c r="DB114" s="69">
        <v>225</v>
      </c>
      <c r="DC114" s="91">
        <f t="shared" si="36"/>
        <v>3.4057700000000146</v>
      </c>
      <c r="DN114" s="69">
        <v>510</v>
      </c>
      <c r="DO114" s="91">
        <f t="shared" si="37"/>
        <v>0.68749999999999856</v>
      </c>
    </row>
    <row r="115" spans="30:119" x14ac:dyDescent="0.35">
      <c r="AD115" s="107">
        <v>121</v>
      </c>
      <c r="AE115" s="69">
        <f t="shared" si="26"/>
        <v>2.7800000000000202</v>
      </c>
      <c r="AJ115" s="118"/>
      <c r="AM115" s="177">
        <v>56.5</v>
      </c>
      <c r="AN115" s="91">
        <v>35</v>
      </c>
      <c r="BE115" s="150">
        <v>5.41</v>
      </c>
      <c r="BF115" s="128">
        <f t="shared" si="27"/>
        <v>1.4999629999999691</v>
      </c>
      <c r="BG115" s="150">
        <v>3.21</v>
      </c>
      <c r="BH115" s="91">
        <f t="shared" si="28"/>
        <v>4.1428571269999672</v>
      </c>
      <c r="BK115" s="59"/>
      <c r="BL115" s="59"/>
      <c r="BM115" s="59"/>
      <c r="BN115" s="59"/>
      <c r="BO115" s="59"/>
      <c r="BP115" s="59"/>
      <c r="BQ115" s="59"/>
      <c r="BR115" s="59"/>
      <c r="BS115" s="59"/>
      <c r="BT115" s="59"/>
      <c r="CB115" s="69">
        <v>861</v>
      </c>
      <c r="CC115" s="91">
        <f t="shared" si="31"/>
        <v>7.9817980000000563</v>
      </c>
      <c r="CQ115" s="107">
        <v>886</v>
      </c>
      <c r="CR115" s="91">
        <f t="shared" si="32"/>
        <v>11.225339000000027</v>
      </c>
      <c r="CS115" s="69">
        <v>946</v>
      </c>
      <c r="CT115" s="91">
        <f t="shared" si="33"/>
        <v>10.263191000000013</v>
      </c>
      <c r="CX115" s="173">
        <v>22.6</v>
      </c>
      <c r="CY115" s="116">
        <f t="shared" si="34"/>
        <v>2.5869709999999806</v>
      </c>
      <c r="CZ115" s="69">
        <v>1031</v>
      </c>
      <c r="DA115" s="91">
        <f t="shared" si="35"/>
        <v>3.9945620000000477</v>
      </c>
      <c r="DB115" s="69">
        <v>226</v>
      </c>
      <c r="DC115" s="91">
        <f t="shared" si="36"/>
        <v>3.3912770000000148</v>
      </c>
      <c r="DN115" s="69">
        <v>511</v>
      </c>
      <c r="DO115" s="91">
        <f t="shared" si="37"/>
        <v>0.69374999999999853</v>
      </c>
    </row>
    <row r="116" spans="30:119" x14ac:dyDescent="0.35">
      <c r="AD116" s="107">
        <v>122</v>
      </c>
      <c r="AE116" s="69">
        <f t="shared" si="26"/>
        <v>2.7600000000000202</v>
      </c>
      <c r="AJ116" s="118"/>
      <c r="AM116" s="177">
        <v>57</v>
      </c>
      <c r="AN116" s="91">
        <v>35</v>
      </c>
      <c r="BE116" s="150">
        <v>5.42</v>
      </c>
      <c r="BF116" s="128">
        <f t="shared" si="27"/>
        <v>1.3332959999999692</v>
      </c>
      <c r="BG116" s="150">
        <v>3.22</v>
      </c>
      <c r="BH116" s="91">
        <f t="shared" si="28"/>
        <v>3.9999999839999671</v>
      </c>
      <c r="BK116" s="59"/>
      <c r="BL116" s="59"/>
      <c r="BM116" s="59"/>
      <c r="BN116" s="59"/>
      <c r="BO116" s="59"/>
      <c r="BP116" s="59"/>
      <c r="BQ116" s="59"/>
      <c r="BR116" s="59"/>
      <c r="BS116" s="59"/>
      <c r="BT116" s="59"/>
      <c r="CB116" s="105">
        <v>862</v>
      </c>
      <c r="CC116" s="91">
        <f t="shared" si="31"/>
        <v>7.963616000000056</v>
      </c>
      <c r="CQ116" s="107">
        <v>887</v>
      </c>
      <c r="CR116" s="91">
        <f t="shared" si="32"/>
        <v>11.146288000000027</v>
      </c>
      <c r="CS116" s="69">
        <v>947</v>
      </c>
      <c r="CT116" s="91">
        <f t="shared" si="33"/>
        <v>10.175472000000013</v>
      </c>
      <c r="CX116" s="173">
        <v>22.7</v>
      </c>
      <c r="CY116" s="116">
        <f t="shared" si="34"/>
        <v>2.5652319999999804</v>
      </c>
      <c r="CZ116" s="69">
        <v>1032</v>
      </c>
      <c r="DA116" s="91">
        <f t="shared" si="35"/>
        <v>3.9855040000000477</v>
      </c>
      <c r="DB116" s="69">
        <v>227</v>
      </c>
      <c r="DC116" s="91">
        <f t="shared" si="36"/>
        <v>3.3767840000000149</v>
      </c>
      <c r="DN116" s="69">
        <v>512</v>
      </c>
      <c r="DO116" s="91">
        <f t="shared" si="37"/>
        <v>0.69999999999999851</v>
      </c>
    </row>
    <row r="117" spans="30:119" x14ac:dyDescent="0.35">
      <c r="AD117" s="107">
        <v>123</v>
      </c>
      <c r="AE117" s="69">
        <f t="shared" si="26"/>
        <v>2.7400000000000202</v>
      </c>
      <c r="AJ117" s="118"/>
      <c r="AM117" s="177">
        <v>57.5</v>
      </c>
      <c r="AN117" s="91">
        <v>35</v>
      </c>
      <c r="BE117" s="150">
        <v>5.43</v>
      </c>
      <c r="BF117" s="128">
        <f t="shared" si="27"/>
        <v>1.1666289999999693</v>
      </c>
      <c r="BG117" s="150">
        <v>3.23</v>
      </c>
      <c r="BH117" s="91">
        <f t="shared" si="28"/>
        <v>3.8571428409999671</v>
      </c>
      <c r="BK117" s="59"/>
      <c r="BL117" s="59"/>
      <c r="BM117" s="59"/>
      <c r="BN117" s="59"/>
      <c r="BO117" s="59"/>
      <c r="BP117" s="59"/>
      <c r="BQ117" s="59"/>
      <c r="BR117" s="59"/>
      <c r="BS117" s="59"/>
      <c r="BT117" s="59"/>
      <c r="CB117" s="69">
        <v>863</v>
      </c>
      <c r="CC117" s="91">
        <f t="shared" si="31"/>
        <v>7.9454340000000556</v>
      </c>
      <c r="CQ117" s="107">
        <v>888</v>
      </c>
      <c r="CR117" s="91">
        <f t="shared" si="32"/>
        <v>11.067237000000027</v>
      </c>
      <c r="CS117" s="69">
        <v>948</v>
      </c>
      <c r="CT117" s="91">
        <f t="shared" si="33"/>
        <v>10.087753000000014</v>
      </c>
      <c r="CX117" s="173">
        <v>22.8</v>
      </c>
      <c r="CY117" s="116">
        <f t="shared" si="34"/>
        <v>2.5434929999999802</v>
      </c>
      <c r="CZ117" s="69">
        <v>1033</v>
      </c>
      <c r="DA117" s="91">
        <f t="shared" si="35"/>
        <v>3.9764460000000477</v>
      </c>
      <c r="DB117" s="69">
        <v>228</v>
      </c>
      <c r="DC117" s="91">
        <f t="shared" si="36"/>
        <v>3.362291000000015</v>
      </c>
      <c r="DN117" s="69">
        <v>513</v>
      </c>
      <c r="DO117" s="91">
        <f t="shared" si="37"/>
        <v>0.70624999999999849</v>
      </c>
    </row>
    <row r="118" spans="30:119" x14ac:dyDescent="0.35">
      <c r="AD118" s="107">
        <v>124</v>
      </c>
      <c r="AE118" s="69">
        <f t="shared" si="26"/>
        <v>2.7200000000000202</v>
      </c>
      <c r="AJ118" s="118"/>
      <c r="AM118" s="177">
        <v>58</v>
      </c>
      <c r="AN118" s="91">
        <v>35</v>
      </c>
      <c r="BE118" s="150">
        <v>5.44</v>
      </c>
      <c r="BF118" s="128">
        <f t="shared" si="27"/>
        <v>0.99996199999996926</v>
      </c>
      <c r="BG118" s="150">
        <v>3.24</v>
      </c>
      <c r="BH118" s="91">
        <f t="shared" si="28"/>
        <v>3.714285697999967</v>
      </c>
      <c r="BK118" s="59"/>
      <c r="BL118" s="59"/>
      <c r="BM118" s="59"/>
      <c r="BN118" s="59"/>
      <c r="BO118" s="59"/>
      <c r="BP118" s="59"/>
      <c r="BQ118" s="59"/>
      <c r="BR118" s="59"/>
      <c r="BS118" s="59"/>
      <c r="BT118" s="59"/>
      <c r="CB118" s="105">
        <v>864</v>
      </c>
      <c r="CC118" s="91">
        <f t="shared" si="31"/>
        <v>7.9272520000000553</v>
      </c>
      <c r="CQ118" s="107">
        <v>889</v>
      </c>
      <c r="CR118" s="91">
        <f t="shared" si="32"/>
        <v>10.988186000000027</v>
      </c>
      <c r="CS118" s="69">
        <v>949</v>
      </c>
      <c r="CT118" s="91">
        <f t="shared" si="33"/>
        <v>10.000034000000014</v>
      </c>
      <c r="CX118" s="173">
        <v>22.9</v>
      </c>
      <c r="CY118" s="116">
        <f t="shared" si="34"/>
        <v>2.5217539999999801</v>
      </c>
      <c r="CZ118" s="69">
        <v>1034</v>
      </c>
      <c r="DA118" s="91">
        <f t="shared" si="35"/>
        <v>3.9673880000000477</v>
      </c>
      <c r="DB118" s="69">
        <v>229</v>
      </c>
      <c r="DC118" s="91">
        <f t="shared" si="36"/>
        <v>3.3477980000000152</v>
      </c>
      <c r="DN118" s="69">
        <v>514</v>
      </c>
      <c r="DO118" s="91">
        <f t="shared" si="37"/>
        <v>0.71249999999999847</v>
      </c>
    </row>
    <row r="119" spans="30:119" x14ac:dyDescent="0.35">
      <c r="AD119" s="107">
        <v>125</v>
      </c>
      <c r="AE119" s="69">
        <f t="shared" si="26"/>
        <v>2.7000000000000202</v>
      </c>
      <c r="AJ119" s="118"/>
      <c r="AM119" s="177">
        <v>58.5</v>
      </c>
      <c r="AN119" s="91">
        <v>35</v>
      </c>
      <c r="BE119" s="150">
        <v>5.45</v>
      </c>
      <c r="BF119" s="128">
        <f t="shared" si="27"/>
        <v>0.83329499999996925</v>
      </c>
      <c r="BG119" s="150">
        <v>3.25</v>
      </c>
      <c r="BH119" s="91">
        <f t="shared" si="28"/>
        <v>3.5714285549999669</v>
      </c>
      <c r="BK119" s="59"/>
      <c r="BL119" s="59"/>
      <c r="BM119" s="59"/>
      <c r="BN119" s="59"/>
      <c r="BO119" s="59"/>
      <c r="BP119" s="59"/>
      <c r="BQ119" s="59"/>
      <c r="BR119" s="59"/>
      <c r="BS119" s="59"/>
      <c r="BT119" s="59"/>
      <c r="CB119" s="69">
        <v>865</v>
      </c>
      <c r="CC119" s="91">
        <f t="shared" si="31"/>
        <v>7.9090700000000549</v>
      </c>
      <c r="CQ119" s="107">
        <v>890</v>
      </c>
      <c r="CR119" s="91">
        <f t="shared" si="32"/>
        <v>10.909135000000028</v>
      </c>
      <c r="CS119" s="69">
        <v>950</v>
      </c>
      <c r="CT119" s="91">
        <f t="shared" si="33"/>
        <v>9.9123150000000138</v>
      </c>
      <c r="CX119" s="173">
        <v>23</v>
      </c>
      <c r="CY119" s="116">
        <f t="shared" si="34"/>
        <v>2.5000149999999799</v>
      </c>
      <c r="CZ119" s="69">
        <v>1035</v>
      </c>
      <c r="DA119" s="91">
        <f t="shared" si="35"/>
        <v>3.9583300000000476</v>
      </c>
      <c r="DB119" s="69">
        <v>230</v>
      </c>
      <c r="DC119" s="91">
        <f t="shared" si="36"/>
        <v>3.3333050000000153</v>
      </c>
      <c r="DN119" s="69">
        <v>515</v>
      </c>
      <c r="DO119" s="91">
        <f t="shared" si="37"/>
        <v>0.71874999999999845</v>
      </c>
    </row>
    <row r="120" spans="30:119" x14ac:dyDescent="0.35">
      <c r="AD120" s="107">
        <v>126</v>
      </c>
      <c r="AE120" s="69">
        <f t="shared" si="26"/>
        <v>2.6800000000000201</v>
      </c>
      <c r="AJ120" s="118"/>
      <c r="AM120" s="177">
        <v>59</v>
      </c>
      <c r="AN120" s="91">
        <v>35</v>
      </c>
      <c r="BE120" s="150">
        <v>5.46</v>
      </c>
      <c r="BF120" s="128">
        <f t="shared" si="27"/>
        <v>0.66662799999996925</v>
      </c>
      <c r="BG120" s="150">
        <v>3.26</v>
      </c>
      <c r="BH120" s="91">
        <f t="shared" si="28"/>
        <v>3.4285714119999668</v>
      </c>
      <c r="BK120" s="59"/>
      <c r="BL120" s="59"/>
      <c r="BM120" s="59"/>
      <c r="BN120" s="59"/>
      <c r="BO120" s="59"/>
      <c r="BP120" s="59"/>
      <c r="BQ120" s="59"/>
      <c r="BR120" s="59"/>
      <c r="BS120" s="59"/>
      <c r="BT120" s="59"/>
      <c r="CB120" s="105">
        <v>866</v>
      </c>
      <c r="CC120" s="91">
        <f t="shared" si="31"/>
        <v>7.8908880000000545</v>
      </c>
      <c r="CQ120" s="107">
        <v>891</v>
      </c>
      <c r="CR120" s="91">
        <f t="shared" si="32"/>
        <v>10.830084000000028</v>
      </c>
      <c r="CS120" s="69">
        <v>951</v>
      </c>
      <c r="CT120" s="91">
        <f t="shared" si="33"/>
        <v>9.8245960000000139</v>
      </c>
      <c r="CX120" s="173">
        <v>23.1</v>
      </c>
      <c r="CY120" s="116">
        <f t="shared" si="34"/>
        <v>2.4782759999999797</v>
      </c>
      <c r="CZ120" s="69">
        <v>1036</v>
      </c>
      <c r="DA120" s="91">
        <f t="shared" si="35"/>
        <v>3.9492720000000476</v>
      </c>
      <c r="DB120" s="69">
        <v>231</v>
      </c>
      <c r="DC120" s="91">
        <f t="shared" si="36"/>
        <v>3.3188120000000154</v>
      </c>
      <c r="DN120" s="69">
        <v>516</v>
      </c>
      <c r="DO120" s="91">
        <f t="shared" si="37"/>
        <v>0.72499999999999842</v>
      </c>
    </row>
    <row r="121" spans="30:119" x14ac:dyDescent="0.35">
      <c r="AD121" s="107">
        <v>127</v>
      </c>
      <c r="AE121" s="69">
        <f t="shared" si="26"/>
        <v>2.6600000000000201</v>
      </c>
      <c r="AJ121" s="118"/>
      <c r="AM121" s="177">
        <v>59.5</v>
      </c>
      <c r="AN121" s="91">
        <v>35</v>
      </c>
      <c r="BE121" s="150">
        <v>5.47</v>
      </c>
      <c r="BF121" s="128">
        <f t="shared" si="27"/>
        <v>0.49996099999996924</v>
      </c>
      <c r="BG121" s="150">
        <v>3.27</v>
      </c>
      <c r="BH121" s="91">
        <f t="shared" si="28"/>
        <v>3.2857142689999668</v>
      </c>
      <c r="BK121" s="59"/>
      <c r="BL121" s="59"/>
      <c r="BM121" s="59"/>
      <c r="BN121" s="59"/>
      <c r="BO121" s="59"/>
      <c r="BP121" s="59"/>
      <c r="BQ121" s="59"/>
      <c r="BR121" s="59"/>
      <c r="BS121" s="59"/>
      <c r="BT121" s="59"/>
      <c r="CB121" s="69">
        <v>867</v>
      </c>
      <c r="CC121" s="91">
        <f t="shared" si="31"/>
        <v>7.8727060000000542</v>
      </c>
      <c r="CQ121" s="107">
        <v>892</v>
      </c>
      <c r="CR121" s="91">
        <f t="shared" si="32"/>
        <v>10.751033000000028</v>
      </c>
      <c r="CS121" s="69">
        <v>952</v>
      </c>
      <c r="CT121" s="91">
        <f t="shared" si="33"/>
        <v>9.736877000000014</v>
      </c>
      <c r="CX121" s="173">
        <v>23.2</v>
      </c>
      <c r="CY121" s="116">
        <f t="shared" si="34"/>
        <v>2.4565369999999795</v>
      </c>
      <c r="CZ121" s="69">
        <v>1037</v>
      </c>
      <c r="DA121" s="91">
        <f t="shared" si="35"/>
        <v>3.9402140000000476</v>
      </c>
      <c r="DB121" s="69">
        <v>232</v>
      </c>
      <c r="DC121" s="91">
        <f t="shared" si="36"/>
        <v>3.3043190000000155</v>
      </c>
      <c r="DN121" s="69">
        <v>517</v>
      </c>
      <c r="DO121" s="91">
        <f t="shared" si="37"/>
        <v>0.7312499999999984</v>
      </c>
    </row>
    <row r="122" spans="30:119" x14ac:dyDescent="0.35">
      <c r="AD122" s="107">
        <v>128</v>
      </c>
      <c r="AE122" s="69">
        <f t="shared" si="26"/>
        <v>2.6400000000000201</v>
      </c>
      <c r="AJ122" s="118"/>
      <c r="AM122" s="177">
        <v>60</v>
      </c>
      <c r="AN122" s="91">
        <v>35</v>
      </c>
      <c r="BE122" s="150">
        <v>5.48</v>
      </c>
      <c r="BF122" s="128">
        <f t="shared" si="27"/>
        <v>0.33329399999996923</v>
      </c>
      <c r="BG122" s="150">
        <v>3.28</v>
      </c>
      <c r="BH122" s="91">
        <f t="shared" si="28"/>
        <v>3.1428571259999667</v>
      </c>
      <c r="BK122" s="59"/>
      <c r="BL122" s="59"/>
      <c r="BM122" s="59"/>
      <c r="BN122" s="59"/>
      <c r="BO122" s="59"/>
      <c r="BP122" s="59"/>
      <c r="BQ122" s="59"/>
      <c r="BR122" s="59"/>
      <c r="BS122" s="59"/>
      <c r="BT122" s="59"/>
      <c r="CB122" s="105">
        <v>868</v>
      </c>
      <c r="CC122" s="91">
        <f t="shared" si="31"/>
        <v>7.8545240000000538</v>
      </c>
      <c r="CQ122" s="107">
        <v>893</v>
      </c>
      <c r="CR122" s="91">
        <f t="shared" si="32"/>
        <v>10.671982000000028</v>
      </c>
      <c r="CS122" s="69">
        <v>953</v>
      </c>
      <c r="CT122" s="91">
        <f t="shared" si="33"/>
        <v>9.6491580000000141</v>
      </c>
      <c r="CX122" s="173">
        <v>23.3</v>
      </c>
      <c r="CY122" s="116">
        <f t="shared" si="34"/>
        <v>2.4347979999999794</v>
      </c>
      <c r="CZ122" s="69">
        <v>1038</v>
      </c>
      <c r="DA122" s="91">
        <f t="shared" si="35"/>
        <v>3.9311560000000476</v>
      </c>
      <c r="DB122" s="69">
        <v>233</v>
      </c>
      <c r="DC122" s="91">
        <f t="shared" si="36"/>
        <v>3.2898260000000157</v>
      </c>
      <c r="DN122" s="69">
        <v>518</v>
      </c>
      <c r="DO122" s="91">
        <f t="shared" si="37"/>
        <v>0.73749999999999838</v>
      </c>
    </row>
    <row r="123" spans="30:119" x14ac:dyDescent="0.35">
      <c r="AD123" s="107">
        <v>129</v>
      </c>
      <c r="AE123" s="69">
        <f t="shared" si="26"/>
        <v>2.6200000000000201</v>
      </c>
      <c r="AJ123" s="118"/>
      <c r="AM123" s="177">
        <v>60.5</v>
      </c>
      <c r="AN123" s="91">
        <v>35</v>
      </c>
      <c r="BE123" s="150">
        <v>5.49</v>
      </c>
      <c r="BF123" s="128">
        <f t="shared" si="27"/>
        <v>0.16662699999996922</v>
      </c>
      <c r="BG123" s="150">
        <v>3.29</v>
      </c>
      <c r="BH123" s="91">
        <f t="shared" si="28"/>
        <v>2.9999999829999666</v>
      </c>
      <c r="BK123" s="59"/>
      <c r="BL123" s="59"/>
      <c r="BM123" s="59"/>
      <c r="BN123" s="59"/>
      <c r="BO123" s="59"/>
      <c r="BP123" s="59"/>
      <c r="BQ123" s="59"/>
      <c r="BR123" s="59"/>
      <c r="BS123" s="59"/>
      <c r="BT123" s="59"/>
      <c r="CB123" s="69">
        <v>869</v>
      </c>
      <c r="CC123" s="91">
        <f t="shared" si="31"/>
        <v>7.8363420000000534</v>
      </c>
      <c r="CQ123" s="107">
        <v>894</v>
      </c>
      <c r="CR123" s="91">
        <f t="shared" si="32"/>
        <v>10.592931000000029</v>
      </c>
      <c r="CS123" s="69">
        <v>954</v>
      </c>
      <c r="CT123" s="91">
        <f t="shared" si="33"/>
        <v>9.5614390000000142</v>
      </c>
      <c r="CX123" s="173">
        <v>23.4</v>
      </c>
      <c r="CY123" s="116">
        <f t="shared" si="34"/>
        <v>2.4130589999999792</v>
      </c>
      <c r="CZ123" s="69">
        <v>1039</v>
      </c>
      <c r="DA123" s="91">
        <f t="shared" si="35"/>
        <v>3.9220980000000476</v>
      </c>
      <c r="DB123" s="69">
        <v>234</v>
      </c>
      <c r="DC123" s="91">
        <f t="shared" si="36"/>
        <v>3.2753330000000158</v>
      </c>
      <c r="DN123" s="69">
        <v>519</v>
      </c>
      <c r="DO123" s="91">
        <f t="shared" si="37"/>
        <v>0.74374999999999836</v>
      </c>
    </row>
    <row r="124" spans="30:119" x14ac:dyDescent="0.35">
      <c r="AD124" s="107">
        <v>130</v>
      </c>
      <c r="AE124" s="69">
        <f t="shared" si="26"/>
        <v>2.6000000000000201</v>
      </c>
      <c r="AJ124" s="118"/>
      <c r="AM124" s="177">
        <v>61</v>
      </c>
      <c r="AN124" s="91">
        <v>35</v>
      </c>
      <c r="BE124" s="150">
        <v>5.5</v>
      </c>
      <c r="BF124" s="128">
        <v>0</v>
      </c>
      <c r="BG124" s="150">
        <v>3.3</v>
      </c>
      <c r="BH124" s="91">
        <f t="shared" si="28"/>
        <v>2.8571428399999665</v>
      </c>
      <c r="BK124" s="59"/>
      <c r="BL124" s="59"/>
      <c r="BM124" s="59"/>
      <c r="BN124" s="59"/>
      <c r="BO124" s="59"/>
      <c r="BP124" s="59"/>
      <c r="BQ124" s="59"/>
      <c r="BR124" s="59"/>
      <c r="BS124" s="59"/>
      <c r="BT124" s="59"/>
      <c r="CB124" s="105">
        <v>870</v>
      </c>
      <c r="CC124" s="91">
        <f t="shared" si="31"/>
        <v>7.8181600000000531</v>
      </c>
      <c r="CQ124" s="107">
        <v>895</v>
      </c>
      <c r="CR124" s="91">
        <f t="shared" si="32"/>
        <v>10.513880000000029</v>
      </c>
      <c r="CS124" s="69">
        <v>955</v>
      </c>
      <c r="CT124" s="91">
        <f t="shared" si="33"/>
        <v>9.4737200000000144</v>
      </c>
      <c r="CX124" s="173">
        <v>23.5</v>
      </c>
      <c r="CY124" s="116">
        <f t="shared" si="34"/>
        <v>2.391319999999979</v>
      </c>
      <c r="CZ124" s="69">
        <v>1040</v>
      </c>
      <c r="DA124" s="91">
        <f t="shared" si="35"/>
        <v>3.9130400000000476</v>
      </c>
      <c r="DB124" s="69">
        <v>235</v>
      </c>
      <c r="DC124" s="91">
        <f t="shared" si="36"/>
        <v>3.2608400000000159</v>
      </c>
      <c r="DN124" s="69">
        <v>520</v>
      </c>
      <c r="DO124" s="91">
        <f t="shared" si="37"/>
        <v>0.74999999999999833</v>
      </c>
    </row>
    <row r="125" spans="30:119" ht="29" x14ac:dyDescent="0.35">
      <c r="AD125" s="107">
        <v>131</v>
      </c>
      <c r="AE125" s="69">
        <f t="shared" si="26"/>
        <v>2.5800000000000201</v>
      </c>
      <c r="AJ125" s="118"/>
      <c r="AM125" s="177">
        <v>61.5</v>
      </c>
      <c r="AN125" s="91">
        <v>35</v>
      </c>
      <c r="BE125" s="115" t="s">
        <v>269</v>
      </c>
      <c r="BF125" s="128" t="s">
        <v>296</v>
      </c>
      <c r="BG125" s="150">
        <v>3.31</v>
      </c>
      <c r="BH125" s="91">
        <f t="shared" si="28"/>
        <v>2.7142856969999665</v>
      </c>
      <c r="BK125" s="59"/>
      <c r="BL125" s="59"/>
      <c r="BM125" s="59"/>
      <c r="BN125" s="59"/>
      <c r="BO125" s="59"/>
      <c r="BP125" s="59"/>
      <c r="BQ125" s="59"/>
      <c r="BR125" s="59"/>
      <c r="BS125" s="59"/>
      <c r="BT125" s="59"/>
      <c r="CB125" s="69">
        <v>871</v>
      </c>
      <c r="CC125" s="91">
        <f t="shared" si="31"/>
        <v>7.7999780000000527</v>
      </c>
      <c r="CQ125" s="107">
        <v>896</v>
      </c>
      <c r="CR125" s="91">
        <f t="shared" si="32"/>
        <v>10.434829000000029</v>
      </c>
      <c r="CS125" s="69">
        <v>956</v>
      </c>
      <c r="CT125" s="91">
        <f t="shared" si="33"/>
        <v>9.3860010000000145</v>
      </c>
      <c r="CX125" s="173">
        <v>23.6</v>
      </c>
      <c r="CY125" s="116">
        <f t="shared" si="34"/>
        <v>2.3695809999999788</v>
      </c>
      <c r="CZ125" s="69">
        <v>1041</v>
      </c>
      <c r="DA125" s="91">
        <f t="shared" si="35"/>
        <v>3.9039820000000476</v>
      </c>
      <c r="DB125" s="69">
        <v>236</v>
      </c>
      <c r="DC125" s="91">
        <f t="shared" si="36"/>
        <v>3.2463470000000161</v>
      </c>
      <c r="DN125" s="69">
        <v>521</v>
      </c>
      <c r="DO125" s="91">
        <f t="shared" si="37"/>
        <v>0.75624999999999831</v>
      </c>
    </row>
    <row r="126" spans="30:119" x14ac:dyDescent="0.35">
      <c r="AD126" s="107">
        <v>132</v>
      </c>
      <c r="AE126" s="69">
        <f t="shared" si="26"/>
        <v>2.56000000000002</v>
      </c>
      <c r="AJ126" s="118"/>
      <c r="AM126" s="177">
        <v>62</v>
      </c>
      <c r="AN126" s="91">
        <v>35</v>
      </c>
      <c r="BG126" s="150">
        <v>3.32</v>
      </c>
      <c r="BH126" s="91">
        <f t="shared" si="28"/>
        <v>2.5714285539999664</v>
      </c>
      <c r="BK126" s="59"/>
      <c r="BL126" s="59"/>
      <c r="BM126" s="59"/>
      <c r="BN126" s="59"/>
      <c r="BO126" s="59"/>
      <c r="BP126" s="59"/>
      <c r="BQ126" s="59"/>
      <c r="BR126" s="59"/>
      <c r="BS126" s="59"/>
      <c r="BT126" s="59"/>
      <c r="CB126" s="105">
        <v>872</v>
      </c>
      <c r="CC126" s="91">
        <f t="shared" si="31"/>
        <v>7.7817960000000523</v>
      </c>
      <c r="CQ126" s="107">
        <v>897</v>
      </c>
      <c r="CR126" s="91">
        <f t="shared" si="32"/>
        <v>10.355778000000029</v>
      </c>
      <c r="CS126" s="69">
        <v>957</v>
      </c>
      <c r="CT126" s="91">
        <f t="shared" si="33"/>
        <v>9.2982820000000146</v>
      </c>
      <c r="CX126" s="173">
        <v>23.7</v>
      </c>
      <c r="CY126" s="116">
        <f t="shared" si="34"/>
        <v>2.3478419999999787</v>
      </c>
      <c r="CZ126" s="69">
        <v>1042</v>
      </c>
      <c r="DA126" s="91">
        <f t="shared" si="35"/>
        <v>3.8949240000000476</v>
      </c>
      <c r="DB126" s="69">
        <v>237</v>
      </c>
      <c r="DC126" s="91">
        <f t="shared" si="36"/>
        <v>3.2318540000000162</v>
      </c>
      <c r="DN126" s="69">
        <v>522</v>
      </c>
      <c r="DO126" s="91">
        <f t="shared" si="37"/>
        <v>0.76249999999999829</v>
      </c>
    </row>
    <row r="127" spans="30:119" x14ac:dyDescent="0.35">
      <c r="AD127" s="107">
        <v>133</v>
      </c>
      <c r="AE127" s="69">
        <f t="shared" si="26"/>
        <v>2.54000000000002</v>
      </c>
      <c r="AJ127" s="118"/>
      <c r="AM127" s="177">
        <v>62.5</v>
      </c>
      <c r="AN127" s="91">
        <v>35</v>
      </c>
      <c r="BG127" s="150">
        <v>3.33</v>
      </c>
      <c r="BH127" s="91">
        <f t="shared" si="28"/>
        <v>2.4285714109999663</v>
      </c>
      <c r="BK127" s="59"/>
      <c r="BL127" s="59"/>
      <c r="BM127" s="59"/>
      <c r="BN127" s="59"/>
      <c r="BO127" s="59"/>
      <c r="BP127" s="59"/>
      <c r="BQ127" s="59"/>
      <c r="BR127" s="59"/>
      <c r="BS127" s="59"/>
      <c r="BT127" s="59"/>
      <c r="CB127" s="69">
        <v>873</v>
      </c>
      <c r="CC127" s="91">
        <f t="shared" si="31"/>
        <v>7.763614000000052</v>
      </c>
      <c r="CQ127" s="107">
        <v>898</v>
      </c>
      <c r="CR127" s="91">
        <f t="shared" si="32"/>
        <v>10.276727000000029</v>
      </c>
      <c r="CS127" s="69">
        <v>958</v>
      </c>
      <c r="CT127" s="91">
        <f t="shared" si="33"/>
        <v>9.2105630000000147</v>
      </c>
      <c r="CX127" s="173">
        <v>23.8</v>
      </c>
      <c r="CY127" s="116">
        <f t="shared" si="34"/>
        <v>2.3261029999999785</v>
      </c>
      <c r="CZ127" s="69">
        <v>1043</v>
      </c>
      <c r="DA127" s="91">
        <f t="shared" si="35"/>
        <v>3.8858660000000476</v>
      </c>
      <c r="DB127" s="69">
        <v>238</v>
      </c>
      <c r="DC127" s="91">
        <f t="shared" si="36"/>
        <v>3.2173610000000163</v>
      </c>
      <c r="DN127" s="69">
        <v>523</v>
      </c>
      <c r="DO127" s="91">
        <f t="shared" si="37"/>
        <v>0.76874999999999827</v>
      </c>
    </row>
    <row r="128" spans="30:119" x14ac:dyDescent="0.35">
      <c r="AD128" s="107">
        <v>134</v>
      </c>
      <c r="AE128" s="69">
        <f t="shared" si="26"/>
        <v>2.52000000000002</v>
      </c>
      <c r="AJ128" s="118"/>
      <c r="AM128" s="177">
        <v>63</v>
      </c>
      <c r="AN128" s="91">
        <v>35</v>
      </c>
      <c r="BG128" s="150">
        <v>3.34</v>
      </c>
      <c r="BH128" s="91">
        <f t="shared" si="28"/>
        <v>2.2857142679999662</v>
      </c>
      <c r="BK128" s="59"/>
      <c r="BL128" s="59"/>
      <c r="BM128" s="59"/>
      <c r="BN128" s="59"/>
      <c r="BO128" s="59"/>
      <c r="BP128" s="59"/>
      <c r="BQ128" s="59"/>
      <c r="BR128" s="59"/>
      <c r="BS128" s="59"/>
      <c r="BT128" s="59"/>
      <c r="CB128" s="105">
        <v>874</v>
      </c>
      <c r="CC128" s="91">
        <f t="shared" si="31"/>
        <v>7.7454320000000516</v>
      </c>
      <c r="CQ128" s="107">
        <v>899</v>
      </c>
      <c r="CR128" s="91">
        <f t="shared" si="32"/>
        <v>10.19767600000003</v>
      </c>
      <c r="CS128" s="69">
        <v>959</v>
      </c>
      <c r="CT128" s="91">
        <f t="shared" si="33"/>
        <v>9.1228440000000148</v>
      </c>
      <c r="CX128" s="173">
        <v>23.9</v>
      </c>
      <c r="CY128" s="116">
        <f t="shared" si="34"/>
        <v>2.3043639999999783</v>
      </c>
      <c r="CZ128" s="69">
        <v>1044</v>
      </c>
      <c r="DA128" s="91">
        <f t="shared" si="35"/>
        <v>3.8768080000000475</v>
      </c>
      <c r="DB128" s="69">
        <v>239</v>
      </c>
      <c r="DC128" s="91">
        <f t="shared" si="36"/>
        <v>3.2028680000000165</v>
      </c>
      <c r="DN128" s="69">
        <v>524</v>
      </c>
      <c r="DO128" s="91">
        <f t="shared" si="37"/>
        <v>0.77499999999999825</v>
      </c>
    </row>
    <row r="129" spans="30:119" x14ac:dyDescent="0.35">
      <c r="AD129" s="107">
        <v>135</v>
      </c>
      <c r="AE129" s="69">
        <f t="shared" si="26"/>
        <v>2.50000000000002</v>
      </c>
      <c r="AJ129" s="118"/>
      <c r="AM129" s="177">
        <v>63.5</v>
      </c>
      <c r="AN129" s="91">
        <v>35</v>
      </c>
      <c r="BG129" s="150">
        <v>3.35</v>
      </c>
      <c r="BH129" s="91">
        <f t="shared" si="28"/>
        <v>2.1428571249999662</v>
      </c>
      <c r="BK129" s="59"/>
      <c r="BL129" s="59"/>
      <c r="BM129" s="59"/>
      <c r="BN129" s="59"/>
      <c r="BO129" s="59"/>
      <c r="BP129" s="59"/>
      <c r="BQ129" s="59"/>
      <c r="BR129" s="59"/>
      <c r="BS129" s="59"/>
      <c r="BT129" s="59"/>
      <c r="CB129" s="69">
        <v>875</v>
      </c>
      <c r="CC129" s="91">
        <f t="shared" si="31"/>
        <v>7.7272500000000512</v>
      </c>
      <c r="CQ129" s="107">
        <v>900</v>
      </c>
      <c r="CR129" s="91">
        <f t="shared" si="32"/>
        <v>10.11862500000003</v>
      </c>
      <c r="CS129" s="69">
        <v>960</v>
      </c>
      <c r="CT129" s="91">
        <f t="shared" si="33"/>
        <v>9.0351250000000149</v>
      </c>
      <c r="CX129" s="173">
        <v>24</v>
      </c>
      <c r="CY129" s="116">
        <f t="shared" si="34"/>
        <v>2.2826249999999781</v>
      </c>
      <c r="CZ129" s="69">
        <v>1045</v>
      </c>
      <c r="DA129" s="91">
        <f t="shared" si="35"/>
        <v>3.8677500000000475</v>
      </c>
      <c r="DB129" s="69">
        <v>240</v>
      </c>
      <c r="DC129" s="91">
        <f t="shared" si="36"/>
        <v>3.1883750000000166</v>
      </c>
      <c r="DN129" s="69">
        <v>525</v>
      </c>
      <c r="DO129" s="91">
        <f t="shared" si="37"/>
        <v>0.78124999999999822</v>
      </c>
    </row>
    <row r="130" spans="30:119" x14ac:dyDescent="0.35">
      <c r="AD130" s="107">
        <v>136</v>
      </c>
      <c r="AE130" s="69">
        <f t="shared" si="26"/>
        <v>2.48000000000002</v>
      </c>
      <c r="AJ130" s="118"/>
      <c r="AM130" s="177">
        <v>64</v>
      </c>
      <c r="AN130" s="91">
        <v>35</v>
      </c>
      <c r="BG130" s="150">
        <v>3.36</v>
      </c>
      <c r="BH130" s="91">
        <f t="shared" si="28"/>
        <v>1.9999999819999661</v>
      </c>
      <c r="BK130" s="59"/>
      <c r="BL130" s="59"/>
      <c r="BM130" s="59"/>
      <c r="BN130" s="59"/>
      <c r="BO130" s="59"/>
      <c r="BP130" s="59"/>
      <c r="BQ130" s="59"/>
      <c r="BR130" s="59"/>
      <c r="BS130" s="59"/>
      <c r="BT130" s="59"/>
      <c r="CB130" s="105">
        <v>876</v>
      </c>
      <c r="CC130" s="91">
        <f t="shared" si="31"/>
        <v>7.7090680000000509</v>
      </c>
      <c r="CQ130" s="107">
        <v>901</v>
      </c>
      <c r="CR130" s="91">
        <f t="shared" si="32"/>
        <v>10.03957400000003</v>
      </c>
      <c r="CS130" s="69">
        <v>961</v>
      </c>
      <c r="CT130" s="91">
        <f t="shared" si="33"/>
        <v>8.9474060000000151</v>
      </c>
      <c r="CX130" s="173">
        <v>24.1</v>
      </c>
      <c r="CY130" s="116">
        <f t="shared" si="34"/>
        <v>2.260885999999978</v>
      </c>
      <c r="CZ130" s="69">
        <v>1046</v>
      </c>
      <c r="DA130" s="91">
        <f t="shared" si="35"/>
        <v>3.8586920000000475</v>
      </c>
      <c r="DB130" s="69">
        <v>241</v>
      </c>
      <c r="DC130" s="91">
        <f t="shared" si="36"/>
        <v>3.1738820000000167</v>
      </c>
      <c r="DN130" s="69">
        <v>526</v>
      </c>
      <c r="DO130" s="91">
        <f t="shared" si="37"/>
        <v>0.7874999999999982</v>
      </c>
    </row>
    <row r="131" spans="30:119" x14ac:dyDescent="0.35">
      <c r="AD131" s="107">
        <v>137</v>
      </c>
      <c r="AE131" s="69">
        <f t="shared" si="26"/>
        <v>2.4600000000000199</v>
      </c>
      <c r="AJ131" s="118"/>
      <c r="AM131" s="177">
        <v>64.5</v>
      </c>
      <c r="AN131" s="91">
        <v>35</v>
      </c>
      <c r="BG131" s="150">
        <v>3.37</v>
      </c>
      <c r="BH131" s="91">
        <f t="shared" si="28"/>
        <v>1.857142838999966</v>
      </c>
      <c r="BK131" s="59"/>
      <c r="BL131" s="59"/>
      <c r="BM131" s="59"/>
      <c r="BN131" s="59"/>
      <c r="BO131" s="59"/>
      <c r="BP131" s="59"/>
      <c r="BQ131" s="59"/>
      <c r="BR131" s="59"/>
      <c r="BS131" s="59"/>
      <c r="BT131" s="59"/>
      <c r="CB131" s="69">
        <v>877</v>
      </c>
      <c r="CC131" s="91">
        <f t="shared" si="31"/>
        <v>7.6908860000000505</v>
      </c>
      <c r="CQ131" s="107">
        <v>902</v>
      </c>
      <c r="CR131" s="91">
        <f t="shared" si="32"/>
        <v>9.9605230000000304</v>
      </c>
      <c r="CS131" s="69">
        <v>962</v>
      </c>
      <c r="CT131" s="91">
        <f t="shared" si="33"/>
        <v>8.8596870000000152</v>
      </c>
      <c r="CX131" s="173">
        <v>24.2</v>
      </c>
      <c r="CY131" s="116">
        <f t="shared" si="34"/>
        <v>2.2391469999999778</v>
      </c>
      <c r="CZ131" s="69">
        <v>1047</v>
      </c>
      <c r="DA131" s="91">
        <f t="shared" si="35"/>
        <v>3.8496340000000475</v>
      </c>
      <c r="DB131" s="69">
        <v>242</v>
      </c>
      <c r="DC131" s="91">
        <f t="shared" si="36"/>
        <v>3.1593890000000169</v>
      </c>
      <c r="DN131" s="69">
        <v>527</v>
      </c>
      <c r="DO131" s="91">
        <f t="shared" si="37"/>
        <v>0.79374999999999818</v>
      </c>
    </row>
    <row r="132" spans="30:119" x14ac:dyDescent="0.35">
      <c r="AD132" s="107">
        <v>138</v>
      </c>
      <c r="AE132" s="69">
        <f t="shared" si="26"/>
        <v>2.4400000000000199</v>
      </c>
      <c r="AJ132" s="118"/>
      <c r="AM132" s="177">
        <v>65</v>
      </c>
      <c r="AN132" s="91">
        <v>35</v>
      </c>
      <c r="BG132" s="150">
        <v>3.38</v>
      </c>
      <c r="BH132" s="91">
        <f t="shared" si="28"/>
        <v>1.7142856959999659</v>
      </c>
      <c r="BK132" s="59"/>
      <c r="BL132" s="59"/>
      <c r="BM132" s="59"/>
      <c r="BN132" s="59"/>
      <c r="BO132" s="59"/>
      <c r="BP132" s="59"/>
      <c r="BQ132" s="59"/>
      <c r="BR132" s="59"/>
      <c r="BS132" s="59"/>
      <c r="BT132" s="59"/>
      <c r="CB132" s="105">
        <v>878</v>
      </c>
      <c r="CC132" s="91">
        <f t="shared" si="31"/>
        <v>7.6727040000000502</v>
      </c>
      <c r="CQ132" s="107">
        <v>903</v>
      </c>
      <c r="CR132" s="91">
        <f t="shared" si="32"/>
        <v>9.8814720000000307</v>
      </c>
      <c r="CS132" s="69">
        <v>963</v>
      </c>
      <c r="CT132" s="91">
        <f t="shared" si="33"/>
        <v>8.7719680000000153</v>
      </c>
      <c r="CX132" s="173">
        <v>24.3</v>
      </c>
      <c r="CY132" s="116">
        <f t="shared" si="34"/>
        <v>2.2174079999999776</v>
      </c>
      <c r="CZ132" s="69">
        <v>1048</v>
      </c>
      <c r="DA132" s="91">
        <f t="shared" si="35"/>
        <v>3.8405760000000475</v>
      </c>
      <c r="DB132" s="69">
        <v>243</v>
      </c>
      <c r="DC132" s="91">
        <f t="shared" si="36"/>
        <v>3.144896000000017</v>
      </c>
      <c r="DN132" s="69">
        <v>528</v>
      </c>
      <c r="DO132" s="91">
        <f t="shared" si="37"/>
        <v>0.79999999999999816</v>
      </c>
    </row>
    <row r="133" spans="30:119" x14ac:dyDescent="0.35">
      <c r="AD133" s="107">
        <v>139</v>
      </c>
      <c r="AE133" s="69">
        <f t="shared" si="26"/>
        <v>2.4200000000000199</v>
      </c>
      <c r="AM133" s="177">
        <v>65.5</v>
      </c>
      <c r="AN133" s="91">
        <v>35</v>
      </c>
      <c r="BG133" s="150">
        <v>3.39</v>
      </c>
      <c r="BH133" s="91">
        <f t="shared" si="28"/>
        <v>1.5714285529999659</v>
      </c>
      <c r="BK133" s="59"/>
      <c r="BL133" s="59"/>
      <c r="BM133" s="59"/>
      <c r="BN133" s="59"/>
      <c r="BO133" s="59"/>
      <c r="BP133" s="59"/>
      <c r="BQ133" s="59"/>
      <c r="BR133" s="59"/>
      <c r="BS133" s="59"/>
      <c r="BT133" s="59"/>
      <c r="CB133" s="69">
        <v>879</v>
      </c>
      <c r="CC133" s="91">
        <f t="shared" si="31"/>
        <v>7.6545220000000498</v>
      </c>
      <c r="CQ133" s="107">
        <v>904</v>
      </c>
      <c r="CR133" s="91">
        <f t="shared" si="32"/>
        <v>9.8024210000000309</v>
      </c>
      <c r="CS133" s="69">
        <v>964</v>
      </c>
      <c r="CT133" s="91">
        <f t="shared" si="33"/>
        <v>8.6842490000000154</v>
      </c>
      <c r="CX133" s="173">
        <v>24.4</v>
      </c>
      <c r="CY133" s="116">
        <f t="shared" si="34"/>
        <v>2.1956689999999774</v>
      </c>
      <c r="CZ133" s="69">
        <v>1049</v>
      </c>
      <c r="DA133" s="91">
        <f t="shared" si="35"/>
        <v>3.8315180000000475</v>
      </c>
      <c r="DB133" s="69">
        <v>244</v>
      </c>
      <c r="DC133" s="91">
        <f t="shared" si="36"/>
        <v>3.1304030000000171</v>
      </c>
      <c r="DN133" s="69">
        <v>529</v>
      </c>
      <c r="DO133" s="91">
        <f t="shared" si="37"/>
        <v>0.80624999999999813</v>
      </c>
    </row>
    <row r="134" spans="30:119" x14ac:dyDescent="0.35">
      <c r="AD134" s="107">
        <v>140</v>
      </c>
      <c r="AE134" s="69">
        <f t="shared" ref="AE134:AE197" si="39">AE133-0.02</f>
        <v>2.4000000000000199</v>
      </c>
      <c r="AM134" s="177">
        <v>66</v>
      </c>
      <c r="AN134" s="91">
        <v>35</v>
      </c>
      <c r="BG134" s="150">
        <v>3.4</v>
      </c>
      <c r="BH134" s="91">
        <f t="shared" ref="BH134:BH143" si="40">BH133-0.142857143</f>
        <v>1.4285714099999658</v>
      </c>
      <c r="BK134" s="59"/>
      <c r="BL134" s="59"/>
      <c r="BM134" s="59"/>
      <c r="BN134" s="59"/>
      <c r="BO134" s="59"/>
      <c r="BP134" s="59"/>
      <c r="BQ134" s="59"/>
      <c r="BR134" s="59"/>
      <c r="BS134" s="59"/>
      <c r="BT134" s="59"/>
      <c r="CB134" s="105">
        <v>880</v>
      </c>
      <c r="CC134" s="91">
        <f t="shared" ref="CC134:CC197" si="41">CC133-0.018182</f>
        <v>7.6363400000000494</v>
      </c>
      <c r="CQ134" s="107">
        <v>905</v>
      </c>
      <c r="CR134" s="91">
        <f t="shared" ref="CR134:CR197" si="42">CR133-0.079051</f>
        <v>9.7233700000000312</v>
      </c>
      <c r="CS134" s="69">
        <v>965</v>
      </c>
      <c r="CT134" s="91">
        <f t="shared" ref="CT134:CT197" si="43">CT133-0.087719</f>
        <v>8.5965300000000155</v>
      </c>
      <c r="CX134" s="173">
        <v>24.5</v>
      </c>
      <c r="CY134" s="116">
        <f t="shared" ref="CY134:CY197" si="44">CY133-0.021739</f>
        <v>2.1739299999999773</v>
      </c>
      <c r="CZ134" s="69">
        <v>1050</v>
      </c>
      <c r="DA134" s="91">
        <f t="shared" ref="DA134:DA197" si="45">DA133-0.009058</f>
        <v>3.8224600000000475</v>
      </c>
      <c r="DB134" s="69">
        <v>245</v>
      </c>
      <c r="DC134" s="91">
        <f t="shared" ref="DC134:DC197" si="46">DC133-0.014493</f>
        <v>3.1159100000000173</v>
      </c>
      <c r="DN134" s="69">
        <v>530</v>
      </c>
      <c r="DO134" s="91">
        <f t="shared" ref="DO134:DO197" si="47">DO133+0.00625</f>
        <v>0.81249999999999811</v>
      </c>
    </row>
    <row r="135" spans="30:119" x14ac:dyDescent="0.35">
      <c r="AD135" s="107">
        <v>141</v>
      </c>
      <c r="AE135" s="69">
        <f t="shared" si="39"/>
        <v>2.3800000000000199</v>
      </c>
      <c r="AM135" s="177">
        <v>66.5</v>
      </c>
      <c r="AN135" s="91">
        <v>35</v>
      </c>
      <c r="BG135" s="150">
        <v>3.41</v>
      </c>
      <c r="BH135" s="91">
        <f t="shared" si="40"/>
        <v>1.2857142669999657</v>
      </c>
      <c r="BK135" s="59"/>
      <c r="BL135" s="59"/>
      <c r="BM135" s="59"/>
      <c r="BN135" s="59"/>
      <c r="BO135" s="59"/>
      <c r="BP135" s="59"/>
      <c r="BQ135" s="59"/>
      <c r="BR135" s="59"/>
      <c r="BS135" s="59"/>
      <c r="BT135" s="59"/>
      <c r="CB135" s="69">
        <v>881</v>
      </c>
      <c r="CC135" s="91">
        <f t="shared" si="41"/>
        <v>7.6181580000000491</v>
      </c>
      <c r="CQ135" s="107">
        <v>906</v>
      </c>
      <c r="CR135" s="91">
        <f t="shared" si="42"/>
        <v>9.6443190000000314</v>
      </c>
      <c r="CS135" s="69">
        <v>966</v>
      </c>
      <c r="CT135" s="91">
        <f t="shared" si="43"/>
        <v>8.5088110000000157</v>
      </c>
      <c r="CX135" s="173">
        <v>24.6</v>
      </c>
      <c r="CY135" s="116">
        <f t="shared" si="44"/>
        <v>2.1521909999999771</v>
      </c>
      <c r="CZ135" s="69">
        <v>1051</v>
      </c>
      <c r="DA135" s="91">
        <f t="shared" si="45"/>
        <v>3.8134020000000475</v>
      </c>
      <c r="DB135" s="69">
        <v>246</v>
      </c>
      <c r="DC135" s="91">
        <f t="shared" si="46"/>
        <v>3.1014170000000174</v>
      </c>
      <c r="DN135" s="69">
        <v>531</v>
      </c>
      <c r="DO135" s="91">
        <f t="shared" si="47"/>
        <v>0.81874999999999809</v>
      </c>
    </row>
    <row r="136" spans="30:119" x14ac:dyDescent="0.35">
      <c r="AD136" s="107">
        <v>142</v>
      </c>
      <c r="AE136" s="69">
        <f t="shared" si="39"/>
        <v>2.3600000000000199</v>
      </c>
      <c r="AM136" s="177">
        <v>67</v>
      </c>
      <c r="AN136" s="91">
        <v>35</v>
      </c>
      <c r="BG136" s="150">
        <v>3.42</v>
      </c>
      <c r="BH136" s="91">
        <f t="shared" si="40"/>
        <v>1.1428571239999656</v>
      </c>
      <c r="BK136" s="59"/>
      <c r="BL136" s="59"/>
      <c r="BM136" s="59"/>
      <c r="BN136" s="59"/>
      <c r="BO136" s="59"/>
      <c r="BP136" s="59"/>
      <c r="BQ136" s="59"/>
      <c r="BR136" s="59"/>
      <c r="BS136" s="59"/>
      <c r="BT136" s="59"/>
      <c r="CB136" s="105">
        <v>882</v>
      </c>
      <c r="CC136" s="91">
        <f t="shared" si="41"/>
        <v>7.5999760000000487</v>
      </c>
      <c r="CQ136" s="107">
        <v>907</v>
      </c>
      <c r="CR136" s="91">
        <f t="shared" si="42"/>
        <v>9.5652680000000316</v>
      </c>
      <c r="CS136" s="69">
        <v>967</v>
      </c>
      <c r="CT136" s="91">
        <f t="shared" si="43"/>
        <v>8.4210920000000158</v>
      </c>
      <c r="CX136" s="173">
        <v>24.7</v>
      </c>
      <c r="CY136" s="116">
        <f t="shared" si="44"/>
        <v>2.1304519999999769</v>
      </c>
      <c r="CZ136" s="69">
        <v>1052</v>
      </c>
      <c r="DA136" s="91">
        <f t="shared" si="45"/>
        <v>3.8043440000000475</v>
      </c>
      <c r="DB136" s="69">
        <v>247</v>
      </c>
      <c r="DC136" s="91">
        <f t="shared" si="46"/>
        <v>3.0869240000000175</v>
      </c>
      <c r="DN136" s="69">
        <v>532</v>
      </c>
      <c r="DO136" s="91">
        <f t="shared" si="47"/>
        <v>0.82499999999999807</v>
      </c>
    </row>
    <row r="137" spans="30:119" x14ac:dyDescent="0.35">
      <c r="AD137" s="107">
        <v>143</v>
      </c>
      <c r="AE137" s="69">
        <f t="shared" si="39"/>
        <v>2.3400000000000198</v>
      </c>
      <c r="AM137" s="177">
        <v>67.5</v>
      </c>
      <c r="AN137" s="91">
        <v>35</v>
      </c>
      <c r="BG137" s="150">
        <v>3.43</v>
      </c>
      <c r="BH137" s="91">
        <f t="shared" si="40"/>
        <v>0.99999998099996568</v>
      </c>
      <c r="BK137" s="59"/>
      <c r="BL137" s="59"/>
      <c r="BM137" s="59"/>
      <c r="BN137" s="59"/>
      <c r="BO137" s="59"/>
      <c r="BP137" s="59"/>
      <c r="BQ137" s="59"/>
      <c r="BR137" s="59"/>
      <c r="BS137" s="59"/>
      <c r="BT137" s="59"/>
      <c r="CB137" s="69">
        <v>883</v>
      </c>
      <c r="CC137" s="91">
        <f t="shared" si="41"/>
        <v>7.5817940000000483</v>
      </c>
      <c r="CQ137" s="107">
        <v>908</v>
      </c>
      <c r="CR137" s="91">
        <f t="shared" si="42"/>
        <v>9.4862170000000319</v>
      </c>
      <c r="CS137" s="69">
        <v>968</v>
      </c>
      <c r="CT137" s="91">
        <f t="shared" si="43"/>
        <v>8.3333730000000159</v>
      </c>
      <c r="CX137" s="173">
        <v>24.8</v>
      </c>
      <c r="CY137" s="116">
        <f t="shared" si="44"/>
        <v>2.1087129999999767</v>
      </c>
      <c r="CZ137" s="69">
        <v>1053</v>
      </c>
      <c r="DA137" s="91">
        <f t="shared" si="45"/>
        <v>3.7952860000000475</v>
      </c>
      <c r="DB137" s="69">
        <v>248</v>
      </c>
      <c r="DC137" s="91">
        <f t="shared" si="46"/>
        <v>3.0724310000000177</v>
      </c>
      <c r="DN137" s="69">
        <v>533</v>
      </c>
      <c r="DO137" s="91">
        <f t="shared" si="47"/>
        <v>0.83124999999999805</v>
      </c>
    </row>
    <row r="138" spans="30:119" x14ac:dyDescent="0.35">
      <c r="AD138" s="107">
        <v>144</v>
      </c>
      <c r="AE138" s="69">
        <f t="shared" si="39"/>
        <v>2.3200000000000198</v>
      </c>
      <c r="AM138" s="177">
        <v>68</v>
      </c>
      <c r="AN138" s="91">
        <v>35</v>
      </c>
      <c r="BG138" s="150">
        <v>3.44</v>
      </c>
      <c r="BH138" s="91">
        <f t="shared" si="40"/>
        <v>0.85714283799996571</v>
      </c>
      <c r="BK138" s="59"/>
      <c r="BL138" s="59"/>
      <c r="BM138" s="59"/>
      <c r="BN138" s="59"/>
      <c r="BO138" s="59"/>
      <c r="BP138" s="59"/>
      <c r="BQ138" s="59"/>
      <c r="BR138" s="59"/>
      <c r="BS138" s="59"/>
      <c r="BT138" s="59"/>
      <c r="CB138" s="105">
        <v>884</v>
      </c>
      <c r="CC138" s="91">
        <f t="shared" si="41"/>
        <v>7.563612000000048</v>
      </c>
      <c r="CQ138" s="107">
        <v>909</v>
      </c>
      <c r="CR138" s="91">
        <f t="shared" si="42"/>
        <v>9.4071660000000321</v>
      </c>
      <c r="CS138" s="69">
        <v>969</v>
      </c>
      <c r="CT138" s="91">
        <f t="shared" si="43"/>
        <v>8.245654000000016</v>
      </c>
      <c r="CX138" s="173">
        <v>24.9</v>
      </c>
      <c r="CY138" s="116">
        <f t="shared" si="44"/>
        <v>2.0869739999999766</v>
      </c>
      <c r="CZ138" s="69">
        <v>1054</v>
      </c>
      <c r="DA138" s="91">
        <f t="shared" si="45"/>
        <v>3.7862280000000474</v>
      </c>
      <c r="DB138" s="69">
        <v>249</v>
      </c>
      <c r="DC138" s="91">
        <f t="shared" si="46"/>
        <v>3.0579380000000178</v>
      </c>
      <c r="DN138" s="69">
        <v>534</v>
      </c>
      <c r="DO138" s="91">
        <f t="shared" si="47"/>
        <v>0.83749999999999802</v>
      </c>
    </row>
    <row r="139" spans="30:119" x14ac:dyDescent="0.35">
      <c r="AD139" s="107">
        <v>145</v>
      </c>
      <c r="AE139" s="69">
        <f t="shared" si="39"/>
        <v>2.3000000000000198</v>
      </c>
      <c r="AM139" s="177">
        <v>68.5</v>
      </c>
      <c r="AN139" s="91">
        <v>35</v>
      </c>
      <c r="BG139" s="150">
        <v>3.45</v>
      </c>
      <c r="BH139" s="91">
        <f t="shared" si="40"/>
        <v>0.71428569499996575</v>
      </c>
      <c r="BK139" s="59"/>
      <c r="BL139" s="59"/>
      <c r="BM139" s="59"/>
      <c r="BN139" s="59"/>
      <c r="BO139" s="59"/>
      <c r="BP139" s="59"/>
      <c r="BQ139" s="59"/>
      <c r="BR139" s="59"/>
      <c r="BS139" s="59"/>
      <c r="BT139" s="59"/>
      <c r="CB139" s="69">
        <v>885</v>
      </c>
      <c r="CC139" s="91">
        <f t="shared" si="41"/>
        <v>7.5454300000000476</v>
      </c>
      <c r="CQ139" s="107">
        <v>910</v>
      </c>
      <c r="CR139" s="91">
        <f t="shared" si="42"/>
        <v>9.3281150000000324</v>
      </c>
      <c r="CS139" s="69">
        <v>970</v>
      </c>
      <c r="CT139" s="91">
        <f t="shared" si="43"/>
        <v>8.1579350000000161</v>
      </c>
      <c r="CX139" s="173">
        <v>25</v>
      </c>
      <c r="CY139" s="116">
        <f t="shared" si="44"/>
        <v>2.0652349999999764</v>
      </c>
      <c r="CZ139" s="69">
        <v>1055</v>
      </c>
      <c r="DA139" s="91">
        <f t="shared" si="45"/>
        <v>3.7771700000000474</v>
      </c>
      <c r="DB139" s="69">
        <v>250</v>
      </c>
      <c r="DC139" s="91">
        <f t="shared" si="46"/>
        <v>3.0434450000000179</v>
      </c>
      <c r="DN139" s="69">
        <v>535</v>
      </c>
      <c r="DO139" s="91">
        <f t="shared" si="47"/>
        <v>0.843749999999998</v>
      </c>
    </row>
    <row r="140" spans="30:119" x14ac:dyDescent="0.35">
      <c r="AD140" s="107">
        <v>146</v>
      </c>
      <c r="AE140" s="69">
        <f t="shared" si="39"/>
        <v>2.2800000000000198</v>
      </c>
      <c r="AM140" s="177">
        <v>69</v>
      </c>
      <c r="AN140" s="91">
        <v>35</v>
      </c>
      <c r="BG140" s="150">
        <v>3.46</v>
      </c>
      <c r="BH140" s="91">
        <f t="shared" si="40"/>
        <v>0.57142855199996578</v>
      </c>
      <c r="BK140" s="59"/>
      <c r="BL140" s="59"/>
      <c r="BM140" s="59"/>
      <c r="BN140" s="59"/>
      <c r="BO140" s="59"/>
      <c r="BP140" s="59"/>
      <c r="BQ140" s="59"/>
      <c r="BR140" s="59"/>
      <c r="BS140" s="59"/>
      <c r="BT140" s="59"/>
      <c r="CB140" s="105">
        <v>886</v>
      </c>
      <c r="CC140" s="91">
        <f t="shared" si="41"/>
        <v>7.5272480000000472</v>
      </c>
      <c r="CQ140" s="107">
        <v>911</v>
      </c>
      <c r="CR140" s="91">
        <f t="shared" si="42"/>
        <v>9.2490640000000326</v>
      </c>
      <c r="CS140" s="69">
        <v>971</v>
      </c>
      <c r="CT140" s="91">
        <f t="shared" si="43"/>
        <v>8.0702160000000163</v>
      </c>
      <c r="CX140" s="173">
        <v>25.1</v>
      </c>
      <c r="CY140" s="116">
        <f t="shared" si="44"/>
        <v>2.0434959999999762</v>
      </c>
      <c r="CZ140" s="69">
        <v>1056</v>
      </c>
      <c r="DA140" s="91">
        <f t="shared" si="45"/>
        <v>3.7681120000000474</v>
      </c>
      <c r="DB140" s="69">
        <v>251</v>
      </c>
      <c r="DC140" s="91">
        <f t="shared" si="46"/>
        <v>3.0289520000000181</v>
      </c>
      <c r="DN140" s="69">
        <v>536</v>
      </c>
      <c r="DO140" s="91">
        <f t="shared" si="47"/>
        <v>0.84999999999999798</v>
      </c>
    </row>
    <row r="141" spans="30:119" x14ac:dyDescent="0.35">
      <c r="AD141" s="107">
        <v>147</v>
      </c>
      <c r="AE141" s="69">
        <f t="shared" si="39"/>
        <v>2.2600000000000198</v>
      </c>
      <c r="AM141" s="177">
        <v>69.5</v>
      </c>
      <c r="AN141" s="91">
        <v>35</v>
      </c>
      <c r="BG141" s="150">
        <v>3.47</v>
      </c>
      <c r="BH141" s="91">
        <f t="shared" si="40"/>
        <v>0.42857140899996582</v>
      </c>
      <c r="BK141" s="59"/>
      <c r="BL141" s="59"/>
      <c r="BM141" s="59"/>
      <c r="BN141" s="59"/>
      <c r="BO141" s="59"/>
      <c r="BP141" s="59"/>
      <c r="BQ141" s="59"/>
      <c r="BR141" s="59"/>
      <c r="BS141" s="59"/>
      <c r="BT141" s="59"/>
      <c r="CB141" s="69">
        <v>887</v>
      </c>
      <c r="CC141" s="91">
        <f t="shared" si="41"/>
        <v>7.5090660000000469</v>
      </c>
      <c r="CQ141" s="107">
        <v>912</v>
      </c>
      <c r="CR141" s="91">
        <f t="shared" si="42"/>
        <v>9.1700130000000328</v>
      </c>
      <c r="CS141" s="69">
        <v>972</v>
      </c>
      <c r="CT141" s="91">
        <f t="shared" si="43"/>
        <v>7.9824970000000164</v>
      </c>
      <c r="CX141" s="173">
        <v>25.2</v>
      </c>
      <c r="CY141" s="116">
        <f t="shared" si="44"/>
        <v>2.021756999999976</v>
      </c>
      <c r="CZ141" s="69">
        <v>1057</v>
      </c>
      <c r="DA141" s="91">
        <f t="shared" si="45"/>
        <v>3.7590540000000474</v>
      </c>
      <c r="DB141" s="69">
        <v>252</v>
      </c>
      <c r="DC141" s="91">
        <f t="shared" si="46"/>
        <v>3.0144590000000182</v>
      </c>
      <c r="DN141" s="69">
        <v>537</v>
      </c>
      <c r="DO141" s="91">
        <f t="shared" si="47"/>
        <v>0.85624999999999796</v>
      </c>
    </row>
    <row r="142" spans="30:119" x14ac:dyDescent="0.35">
      <c r="AD142" s="107">
        <v>148</v>
      </c>
      <c r="AE142" s="69">
        <f t="shared" si="39"/>
        <v>2.2400000000000198</v>
      </c>
      <c r="AM142" s="177">
        <v>70</v>
      </c>
      <c r="AN142" s="91">
        <v>35</v>
      </c>
      <c r="BG142" s="150">
        <v>3.48</v>
      </c>
      <c r="BH142" s="91">
        <f t="shared" si="40"/>
        <v>0.28571426599996586</v>
      </c>
      <c r="BK142" s="59"/>
      <c r="BL142" s="59"/>
      <c r="BM142" s="59"/>
      <c r="BN142" s="59"/>
      <c r="BO142" s="59"/>
      <c r="BP142" s="59"/>
      <c r="BQ142" s="59"/>
      <c r="BR142" s="59"/>
      <c r="BS142" s="59"/>
      <c r="BT142" s="59"/>
      <c r="CB142" s="105">
        <v>888</v>
      </c>
      <c r="CC142" s="91">
        <f t="shared" si="41"/>
        <v>7.4908840000000465</v>
      </c>
      <c r="CQ142" s="107">
        <v>913</v>
      </c>
      <c r="CR142" s="91">
        <f t="shared" si="42"/>
        <v>9.0909620000000331</v>
      </c>
      <c r="CS142" s="69">
        <v>973</v>
      </c>
      <c r="CT142" s="91">
        <f t="shared" si="43"/>
        <v>7.8947780000000165</v>
      </c>
      <c r="CX142" s="173">
        <v>25.3</v>
      </c>
      <c r="CY142" s="116">
        <f t="shared" si="44"/>
        <v>2.0000179999999759</v>
      </c>
      <c r="CZ142" s="69">
        <v>1058</v>
      </c>
      <c r="DA142" s="91">
        <f t="shared" si="45"/>
        <v>3.7499960000000474</v>
      </c>
      <c r="DB142" s="69">
        <v>253</v>
      </c>
      <c r="DC142" s="91">
        <f t="shared" si="46"/>
        <v>2.9999660000000183</v>
      </c>
      <c r="DN142" s="69">
        <v>538</v>
      </c>
      <c r="DO142" s="91">
        <f t="shared" si="47"/>
        <v>0.86249999999999793</v>
      </c>
    </row>
    <row r="143" spans="30:119" x14ac:dyDescent="0.35">
      <c r="AD143" s="107">
        <v>149</v>
      </c>
      <c r="AE143" s="69">
        <f t="shared" si="39"/>
        <v>2.2200000000000197</v>
      </c>
      <c r="AM143" s="177">
        <v>70.5</v>
      </c>
      <c r="AN143" s="91">
        <v>35</v>
      </c>
      <c r="BG143" s="150">
        <v>3.49</v>
      </c>
      <c r="BH143" s="91">
        <f t="shared" si="40"/>
        <v>0.14285712299996586</v>
      </c>
      <c r="BK143" s="59"/>
      <c r="BL143" s="59"/>
      <c r="BM143" s="59"/>
      <c r="BN143" s="59"/>
      <c r="BO143" s="59"/>
      <c r="BP143" s="59"/>
      <c r="BQ143" s="59"/>
      <c r="BR143" s="59"/>
      <c r="BS143" s="59"/>
      <c r="BT143" s="59"/>
      <c r="CB143" s="69">
        <v>889</v>
      </c>
      <c r="CC143" s="91">
        <f t="shared" si="41"/>
        <v>7.4727020000000461</v>
      </c>
      <c r="CQ143" s="107">
        <v>914</v>
      </c>
      <c r="CR143" s="91">
        <f t="shared" si="42"/>
        <v>9.0119110000000333</v>
      </c>
      <c r="CS143" s="69">
        <v>974</v>
      </c>
      <c r="CT143" s="91">
        <f t="shared" si="43"/>
        <v>7.8070590000000166</v>
      </c>
      <c r="CX143" s="173">
        <v>25.4</v>
      </c>
      <c r="CY143" s="116">
        <f t="shared" si="44"/>
        <v>1.9782789999999759</v>
      </c>
      <c r="CZ143" s="69">
        <v>1059</v>
      </c>
      <c r="DA143" s="91">
        <f t="shared" si="45"/>
        <v>3.7409380000000474</v>
      </c>
      <c r="DB143" s="69">
        <v>254</v>
      </c>
      <c r="DC143" s="91">
        <f t="shared" si="46"/>
        <v>2.9854730000000185</v>
      </c>
      <c r="DN143" s="69">
        <v>539</v>
      </c>
      <c r="DO143" s="91">
        <f t="shared" si="47"/>
        <v>0.86874999999999791</v>
      </c>
    </row>
    <row r="144" spans="30:119" x14ac:dyDescent="0.35">
      <c r="AD144" s="107">
        <v>150</v>
      </c>
      <c r="AE144" s="69">
        <f t="shared" si="39"/>
        <v>2.2000000000000197</v>
      </c>
      <c r="AM144" s="177">
        <v>71</v>
      </c>
      <c r="AN144" s="91">
        <v>35</v>
      </c>
      <c r="BG144" s="150">
        <v>3.5</v>
      </c>
      <c r="BH144" s="91">
        <v>0</v>
      </c>
      <c r="BK144" s="59"/>
      <c r="BL144" s="59"/>
      <c r="BM144" s="59"/>
      <c r="BN144" s="59"/>
      <c r="BO144" s="59"/>
      <c r="BP144" s="59"/>
      <c r="BQ144" s="59"/>
      <c r="BR144" s="59"/>
      <c r="BS144" s="59"/>
      <c r="BT144" s="59"/>
      <c r="CB144" s="105">
        <v>890</v>
      </c>
      <c r="CC144" s="91">
        <f t="shared" si="41"/>
        <v>7.4545200000000458</v>
      </c>
      <c r="CQ144" s="107">
        <v>915</v>
      </c>
      <c r="CR144" s="91">
        <f t="shared" si="42"/>
        <v>8.9328600000000336</v>
      </c>
      <c r="CS144" s="69">
        <v>975</v>
      </c>
      <c r="CT144" s="91">
        <f t="shared" si="43"/>
        <v>7.7193400000000167</v>
      </c>
      <c r="CX144" s="173">
        <v>25.5</v>
      </c>
      <c r="CY144" s="116">
        <f t="shared" si="44"/>
        <v>1.956539999999976</v>
      </c>
      <c r="CZ144" s="69">
        <v>1060</v>
      </c>
      <c r="DA144" s="91">
        <f t="shared" si="45"/>
        <v>3.7318800000000474</v>
      </c>
      <c r="DB144" s="69">
        <v>255</v>
      </c>
      <c r="DC144" s="91">
        <f t="shared" si="46"/>
        <v>2.9709800000000186</v>
      </c>
      <c r="DN144" s="69">
        <v>540</v>
      </c>
      <c r="DO144" s="91">
        <f t="shared" si="47"/>
        <v>0.87499999999999789</v>
      </c>
    </row>
    <row r="145" spans="30:119" ht="29" x14ac:dyDescent="0.35">
      <c r="AD145" s="107">
        <v>151</v>
      </c>
      <c r="AE145" s="69">
        <f t="shared" si="39"/>
        <v>2.1800000000000197</v>
      </c>
      <c r="AM145" s="177">
        <v>71.5</v>
      </c>
      <c r="AN145" s="91">
        <v>35</v>
      </c>
      <c r="BG145" s="115" t="s">
        <v>269</v>
      </c>
      <c r="BH145" s="91" t="s">
        <v>296</v>
      </c>
      <c r="BK145" s="59"/>
      <c r="BL145" s="59"/>
      <c r="BM145" s="59"/>
      <c r="BN145" s="59"/>
      <c r="BO145" s="59"/>
      <c r="BP145" s="59"/>
      <c r="BQ145" s="59"/>
      <c r="BR145" s="59"/>
      <c r="BS145" s="59"/>
      <c r="BT145" s="59"/>
      <c r="CB145" s="69">
        <v>891</v>
      </c>
      <c r="CC145" s="91">
        <f t="shared" si="41"/>
        <v>7.4363380000000454</v>
      </c>
      <c r="CQ145" s="107">
        <v>916</v>
      </c>
      <c r="CR145" s="91">
        <f t="shared" si="42"/>
        <v>8.8538090000000338</v>
      </c>
      <c r="CS145" s="69">
        <v>976</v>
      </c>
      <c r="CT145" s="91">
        <f t="shared" si="43"/>
        <v>7.6316210000000169</v>
      </c>
      <c r="CX145" s="173">
        <v>25.599999999999898</v>
      </c>
      <c r="CY145" s="116">
        <f t="shared" si="44"/>
        <v>1.934800999999976</v>
      </c>
      <c r="CZ145" s="69">
        <v>1061</v>
      </c>
      <c r="DA145" s="91">
        <f t="shared" si="45"/>
        <v>3.7228220000000474</v>
      </c>
      <c r="DB145" s="69">
        <v>256</v>
      </c>
      <c r="DC145" s="91">
        <f t="shared" si="46"/>
        <v>2.9564870000000187</v>
      </c>
      <c r="DN145" s="69">
        <v>541</v>
      </c>
      <c r="DO145" s="91">
        <f t="shared" si="47"/>
        <v>0.88124999999999787</v>
      </c>
    </row>
    <row r="146" spans="30:119" x14ac:dyDescent="0.35">
      <c r="AD146" s="107">
        <v>152</v>
      </c>
      <c r="AE146" s="69">
        <f t="shared" si="39"/>
        <v>2.1600000000000197</v>
      </c>
      <c r="AM146" s="177">
        <v>72</v>
      </c>
      <c r="AN146" s="91">
        <v>35</v>
      </c>
      <c r="BK146" s="59"/>
      <c r="BL146" s="59"/>
      <c r="BM146" s="59"/>
      <c r="BN146" s="59"/>
      <c r="BO146" s="59"/>
      <c r="BP146" s="59"/>
      <c r="BQ146" s="59"/>
      <c r="BR146" s="59"/>
      <c r="BS146" s="59"/>
      <c r="BT146" s="59"/>
      <c r="CB146" s="105">
        <v>892</v>
      </c>
      <c r="CC146" s="91">
        <f t="shared" si="41"/>
        <v>7.418156000000045</v>
      </c>
      <c r="CQ146" s="107">
        <v>917</v>
      </c>
      <c r="CR146" s="91">
        <f t="shared" si="42"/>
        <v>8.774758000000034</v>
      </c>
      <c r="CS146" s="69">
        <v>977</v>
      </c>
      <c r="CT146" s="91">
        <f t="shared" si="43"/>
        <v>7.543902000000017</v>
      </c>
      <c r="CX146" s="173">
        <v>25.6999999999999</v>
      </c>
      <c r="CY146" s="116">
        <f t="shared" si="44"/>
        <v>1.9130619999999761</v>
      </c>
      <c r="CZ146" s="69">
        <v>1062</v>
      </c>
      <c r="DA146" s="91">
        <f t="shared" si="45"/>
        <v>3.7137640000000474</v>
      </c>
      <c r="DB146" s="69">
        <v>257</v>
      </c>
      <c r="DC146" s="91">
        <f t="shared" si="46"/>
        <v>2.9419940000000189</v>
      </c>
      <c r="DN146" s="69">
        <v>542</v>
      </c>
      <c r="DO146" s="91">
        <f t="shared" si="47"/>
        <v>0.88749999999999785</v>
      </c>
    </row>
    <row r="147" spans="30:119" x14ac:dyDescent="0.35">
      <c r="AD147" s="107">
        <v>153</v>
      </c>
      <c r="AE147" s="69">
        <f t="shared" si="39"/>
        <v>2.1400000000000197</v>
      </c>
      <c r="AM147" s="177">
        <v>72.5</v>
      </c>
      <c r="AN147" s="91">
        <v>35</v>
      </c>
      <c r="BK147" s="59"/>
      <c r="BL147" s="59"/>
      <c r="BM147" s="59"/>
      <c r="BN147" s="59"/>
      <c r="BO147" s="59"/>
      <c r="BP147" s="59"/>
      <c r="BQ147" s="59"/>
      <c r="BR147" s="59"/>
      <c r="BS147" s="59"/>
      <c r="BT147" s="59"/>
      <c r="CB147" s="69">
        <v>893</v>
      </c>
      <c r="CC147" s="91">
        <f t="shared" si="41"/>
        <v>7.3999740000000447</v>
      </c>
      <c r="CQ147" s="107">
        <v>918</v>
      </c>
      <c r="CR147" s="91">
        <f t="shared" si="42"/>
        <v>8.6957070000000343</v>
      </c>
      <c r="CS147" s="69">
        <v>978</v>
      </c>
      <c r="CT147" s="91">
        <f t="shared" si="43"/>
        <v>7.4561830000000171</v>
      </c>
      <c r="CX147" s="173">
        <v>25.799999999999901</v>
      </c>
      <c r="CY147" s="116">
        <f t="shared" si="44"/>
        <v>1.8913229999999761</v>
      </c>
      <c r="CZ147" s="69">
        <v>1063</v>
      </c>
      <c r="DA147" s="91">
        <f t="shared" si="45"/>
        <v>3.7047060000000474</v>
      </c>
      <c r="DB147" s="69">
        <v>258</v>
      </c>
      <c r="DC147" s="91">
        <f t="shared" si="46"/>
        <v>2.927501000000019</v>
      </c>
      <c r="DN147" s="69">
        <v>543</v>
      </c>
      <c r="DO147" s="91">
        <f t="shared" si="47"/>
        <v>0.89374999999999782</v>
      </c>
    </row>
    <row r="148" spans="30:119" x14ac:dyDescent="0.35">
      <c r="AD148" s="107">
        <v>154</v>
      </c>
      <c r="AE148" s="69">
        <f t="shared" si="39"/>
        <v>2.1200000000000196</v>
      </c>
      <c r="AM148" s="177">
        <v>73</v>
      </c>
      <c r="AN148" s="91">
        <v>35</v>
      </c>
      <c r="BK148" s="59"/>
      <c r="BL148" s="59"/>
      <c r="BM148" s="59"/>
      <c r="BN148" s="59"/>
      <c r="BO148" s="59"/>
      <c r="BP148" s="59"/>
      <c r="BQ148" s="59"/>
      <c r="BR148" s="59"/>
      <c r="BS148" s="59"/>
      <c r="BT148" s="59"/>
      <c r="CB148" s="105">
        <v>894</v>
      </c>
      <c r="CC148" s="91">
        <f t="shared" si="41"/>
        <v>7.3817920000000443</v>
      </c>
      <c r="CQ148" s="107">
        <v>919</v>
      </c>
      <c r="CR148" s="91">
        <f t="shared" si="42"/>
        <v>8.6166560000000345</v>
      </c>
      <c r="CS148" s="69">
        <v>979</v>
      </c>
      <c r="CT148" s="91">
        <f t="shared" si="43"/>
        <v>7.3684640000000172</v>
      </c>
      <c r="CX148" s="173">
        <v>25.899999999999899</v>
      </c>
      <c r="CY148" s="116">
        <f t="shared" si="44"/>
        <v>1.8695839999999762</v>
      </c>
      <c r="CZ148" s="69">
        <v>1064</v>
      </c>
      <c r="DA148" s="91">
        <f t="shared" si="45"/>
        <v>3.6956480000000473</v>
      </c>
      <c r="DB148" s="69">
        <v>259</v>
      </c>
      <c r="DC148" s="91">
        <f t="shared" si="46"/>
        <v>2.9130080000000191</v>
      </c>
      <c r="DN148" s="69">
        <v>544</v>
      </c>
      <c r="DO148" s="91">
        <f t="shared" si="47"/>
        <v>0.8999999999999978</v>
      </c>
    </row>
    <row r="149" spans="30:119" x14ac:dyDescent="0.35">
      <c r="AD149" s="107">
        <v>155</v>
      </c>
      <c r="AE149" s="69">
        <f t="shared" si="39"/>
        <v>2.1000000000000196</v>
      </c>
      <c r="AM149" s="177">
        <v>73.5</v>
      </c>
      <c r="AN149" s="91">
        <v>35</v>
      </c>
      <c r="BK149" s="59"/>
      <c r="BL149" s="59"/>
      <c r="BM149" s="59"/>
      <c r="BN149" s="59"/>
      <c r="BO149" s="59"/>
      <c r="BP149" s="59"/>
      <c r="BQ149" s="59"/>
      <c r="BR149" s="59"/>
      <c r="BS149" s="59"/>
      <c r="BT149" s="59"/>
      <c r="CB149" s="69">
        <v>895</v>
      </c>
      <c r="CC149" s="91">
        <f t="shared" si="41"/>
        <v>7.363610000000044</v>
      </c>
      <c r="CQ149" s="107">
        <v>920</v>
      </c>
      <c r="CR149" s="91">
        <f t="shared" si="42"/>
        <v>8.5376050000000347</v>
      </c>
      <c r="CS149" s="69">
        <v>980</v>
      </c>
      <c r="CT149" s="91">
        <f t="shared" si="43"/>
        <v>7.2807450000000173</v>
      </c>
      <c r="CX149" s="173">
        <v>25.999999999999901</v>
      </c>
      <c r="CY149" s="116">
        <f t="shared" si="44"/>
        <v>1.8478449999999762</v>
      </c>
      <c r="CZ149" s="69">
        <v>1065</v>
      </c>
      <c r="DA149" s="91">
        <f t="shared" si="45"/>
        <v>3.6865900000000473</v>
      </c>
      <c r="DB149" s="69">
        <v>260</v>
      </c>
      <c r="DC149" s="91">
        <f t="shared" si="46"/>
        <v>2.8985150000000193</v>
      </c>
      <c r="DN149" s="69">
        <v>545</v>
      </c>
      <c r="DO149" s="91">
        <f t="shared" si="47"/>
        <v>0.90624999999999778</v>
      </c>
    </row>
    <row r="150" spans="30:119" x14ac:dyDescent="0.35">
      <c r="AD150" s="107">
        <v>156</v>
      </c>
      <c r="AE150" s="69">
        <f t="shared" si="39"/>
        <v>2.0800000000000196</v>
      </c>
      <c r="AM150" s="177">
        <v>74</v>
      </c>
      <c r="AN150" s="91">
        <v>35</v>
      </c>
      <c r="BK150" s="59"/>
      <c r="BL150" s="59"/>
      <c r="BM150" s="59"/>
      <c r="BN150" s="59"/>
      <c r="BO150" s="59"/>
      <c r="BP150" s="59"/>
      <c r="BQ150" s="59"/>
      <c r="BR150" s="59"/>
      <c r="BS150" s="59"/>
      <c r="BT150" s="59"/>
      <c r="CB150" s="105">
        <v>896</v>
      </c>
      <c r="CC150" s="91">
        <f t="shared" si="41"/>
        <v>7.3454280000000436</v>
      </c>
      <c r="CQ150" s="107">
        <v>921</v>
      </c>
      <c r="CR150" s="91">
        <f t="shared" si="42"/>
        <v>8.458554000000035</v>
      </c>
      <c r="CS150" s="69">
        <v>981</v>
      </c>
      <c r="CT150" s="91">
        <f t="shared" si="43"/>
        <v>7.1930260000000175</v>
      </c>
      <c r="CX150" s="173">
        <v>26.099999999999898</v>
      </c>
      <c r="CY150" s="116">
        <f t="shared" si="44"/>
        <v>1.8261059999999762</v>
      </c>
      <c r="CZ150" s="69">
        <v>1066</v>
      </c>
      <c r="DA150" s="91">
        <f t="shared" si="45"/>
        <v>3.6775320000000473</v>
      </c>
      <c r="DB150" s="69">
        <v>261</v>
      </c>
      <c r="DC150" s="91">
        <f t="shared" si="46"/>
        <v>2.8840220000000194</v>
      </c>
      <c r="DN150" s="69">
        <v>546</v>
      </c>
      <c r="DO150" s="91">
        <f t="shared" si="47"/>
        <v>0.91249999999999776</v>
      </c>
    </row>
    <row r="151" spans="30:119" x14ac:dyDescent="0.35">
      <c r="AD151" s="107">
        <v>157</v>
      </c>
      <c r="AE151" s="69">
        <f t="shared" si="39"/>
        <v>2.0600000000000196</v>
      </c>
      <c r="AM151" s="177">
        <v>74.5</v>
      </c>
      <c r="AN151" s="91">
        <v>35</v>
      </c>
      <c r="BK151" s="59"/>
      <c r="BL151" s="59"/>
      <c r="BM151" s="59"/>
      <c r="BN151" s="59"/>
      <c r="BO151" s="59"/>
      <c r="BP151" s="59"/>
      <c r="BQ151" s="59"/>
      <c r="BR151" s="59"/>
      <c r="BS151" s="59"/>
      <c r="BT151" s="59"/>
      <c r="CB151" s="69">
        <v>897</v>
      </c>
      <c r="CC151" s="91">
        <f t="shared" si="41"/>
        <v>7.3272460000000432</v>
      </c>
      <c r="CQ151" s="107">
        <v>922</v>
      </c>
      <c r="CR151" s="91">
        <f t="shared" si="42"/>
        <v>8.3795030000000352</v>
      </c>
      <c r="CS151" s="69">
        <v>982</v>
      </c>
      <c r="CT151" s="91">
        <f t="shared" si="43"/>
        <v>7.1053070000000176</v>
      </c>
      <c r="CX151" s="173">
        <v>26.1999999999999</v>
      </c>
      <c r="CY151" s="116">
        <f t="shared" si="44"/>
        <v>1.8043669999999763</v>
      </c>
      <c r="CZ151" s="69">
        <v>1067</v>
      </c>
      <c r="DA151" s="91">
        <f t="shared" si="45"/>
        <v>3.6684740000000473</v>
      </c>
      <c r="DB151" s="69">
        <v>262</v>
      </c>
      <c r="DC151" s="91">
        <f t="shared" si="46"/>
        <v>2.8695290000000195</v>
      </c>
      <c r="DN151" s="69">
        <v>547</v>
      </c>
      <c r="DO151" s="91">
        <f t="shared" si="47"/>
        <v>0.91874999999999774</v>
      </c>
    </row>
    <row r="152" spans="30:119" x14ac:dyDescent="0.35">
      <c r="AD152" s="107">
        <v>158</v>
      </c>
      <c r="AE152" s="69">
        <f t="shared" si="39"/>
        <v>2.0400000000000196</v>
      </c>
      <c r="AM152" s="177">
        <v>75</v>
      </c>
      <c r="AN152" s="91">
        <v>35</v>
      </c>
      <c r="BK152" s="59"/>
      <c r="BL152" s="59"/>
      <c r="BM152" s="59"/>
      <c r="BN152" s="59"/>
      <c r="BO152" s="59"/>
      <c r="BP152" s="59"/>
      <c r="BQ152" s="59"/>
      <c r="BR152" s="59"/>
      <c r="BS152" s="59"/>
      <c r="BT152" s="59"/>
      <c r="CB152" s="105">
        <v>898</v>
      </c>
      <c r="CC152" s="91">
        <f t="shared" si="41"/>
        <v>7.3090640000000429</v>
      </c>
      <c r="CQ152" s="107">
        <v>923</v>
      </c>
      <c r="CR152" s="91">
        <f t="shared" si="42"/>
        <v>8.3004520000000355</v>
      </c>
      <c r="CS152" s="69">
        <v>983</v>
      </c>
      <c r="CT152" s="91">
        <f t="shared" si="43"/>
        <v>7.0175880000000177</v>
      </c>
      <c r="CX152" s="173">
        <v>26.299999999999901</v>
      </c>
      <c r="CY152" s="116">
        <f t="shared" si="44"/>
        <v>1.7826279999999763</v>
      </c>
      <c r="CZ152" s="69">
        <v>1068</v>
      </c>
      <c r="DA152" s="91">
        <f t="shared" si="45"/>
        <v>3.6594160000000473</v>
      </c>
      <c r="DB152" s="69">
        <v>263</v>
      </c>
      <c r="DC152" s="91">
        <f t="shared" si="46"/>
        <v>2.8550360000000197</v>
      </c>
      <c r="DN152" s="69">
        <v>548</v>
      </c>
      <c r="DO152" s="91">
        <f t="shared" si="47"/>
        <v>0.92499999999999771</v>
      </c>
    </row>
    <row r="153" spans="30:119" x14ac:dyDescent="0.35">
      <c r="AD153" s="107">
        <v>159</v>
      </c>
      <c r="AE153" s="69">
        <f t="shared" si="39"/>
        <v>2.0200000000000196</v>
      </c>
      <c r="AM153" s="177">
        <v>75.5</v>
      </c>
      <c r="AN153" s="91">
        <v>35</v>
      </c>
      <c r="BK153" s="59"/>
      <c r="BL153" s="59"/>
      <c r="BM153" s="59"/>
      <c r="BN153" s="59"/>
      <c r="BO153" s="59"/>
      <c r="BP153" s="59"/>
      <c r="BQ153" s="59"/>
      <c r="BR153" s="59"/>
      <c r="BS153" s="59"/>
      <c r="BT153" s="59"/>
      <c r="CB153" s="69">
        <v>899</v>
      </c>
      <c r="CC153" s="91">
        <f t="shared" si="41"/>
        <v>7.2908820000000425</v>
      </c>
      <c r="CQ153" s="107">
        <v>924</v>
      </c>
      <c r="CR153" s="91">
        <f t="shared" si="42"/>
        <v>8.2214010000000357</v>
      </c>
      <c r="CS153" s="69">
        <v>984</v>
      </c>
      <c r="CT153" s="91">
        <f t="shared" si="43"/>
        <v>6.9298690000000178</v>
      </c>
      <c r="CX153" s="173">
        <v>26.399999999999899</v>
      </c>
      <c r="CY153" s="116">
        <f t="shared" si="44"/>
        <v>1.7608889999999764</v>
      </c>
      <c r="CZ153" s="69">
        <v>1069</v>
      </c>
      <c r="DA153" s="91">
        <f t="shared" si="45"/>
        <v>3.6503580000000473</v>
      </c>
      <c r="DB153" s="69">
        <v>264</v>
      </c>
      <c r="DC153" s="91">
        <f t="shared" si="46"/>
        <v>2.8405430000000198</v>
      </c>
      <c r="DN153" s="69">
        <v>549</v>
      </c>
      <c r="DO153" s="91">
        <f t="shared" si="47"/>
        <v>0.93124999999999769</v>
      </c>
    </row>
    <row r="154" spans="30:119" x14ac:dyDescent="0.35">
      <c r="AD154" s="107">
        <v>160</v>
      </c>
      <c r="AE154" s="69">
        <f t="shared" si="39"/>
        <v>2.0000000000000195</v>
      </c>
      <c r="AM154" s="177">
        <v>76</v>
      </c>
      <c r="AN154" s="91">
        <v>35</v>
      </c>
      <c r="BK154" s="59"/>
      <c r="BL154" s="59"/>
      <c r="BM154" s="59"/>
      <c r="BN154" s="59"/>
      <c r="BO154" s="59"/>
      <c r="BP154" s="59"/>
      <c r="BQ154" s="59"/>
      <c r="BR154" s="59"/>
      <c r="BS154" s="59"/>
      <c r="BT154" s="59"/>
      <c r="CB154" s="105">
        <v>900</v>
      </c>
      <c r="CC154" s="91">
        <f t="shared" si="41"/>
        <v>7.2727000000000421</v>
      </c>
      <c r="CQ154" s="107">
        <v>925</v>
      </c>
      <c r="CR154" s="91">
        <f t="shared" si="42"/>
        <v>8.1423500000000359</v>
      </c>
      <c r="CS154" s="69">
        <v>985</v>
      </c>
      <c r="CT154" s="91">
        <f t="shared" si="43"/>
        <v>6.8421500000000179</v>
      </c>
      <c r="CX154" s="173">
        <v>26.499999999999901</v>
      </c>
      <c r="CY154" s="116">
        <f t="shared" si="44"/>
        <v>1.7391499999999764</v>
      </c>
      <c r="CZ154" s="69">
        <v>1070</v>
      </c>
      <c r="DA154" s="91">
        <f t="shared" si="45"/>
        <v>3.6413000000000473</v>
      </c>
      <c r="DB154" s="69">
        <v>265</v>
      </c>
      <c r="DC154" s="91">
        <f t="shared" si="46"/>
        <v>2.8260500000000199</v>
      </c>
      <c r="DN154" s="69">
        <v>550</v>
      </c>
      <c r="DO154" s="91">
        <f t="shared" si="47"/>
        <v>0.93749999999999767</v>
      </c>
    </row>
    <row r="155" spans="30:119" x14ac:dyDescent="0.35">
      <c r="AD155" s="107">
        <v>161</v>
      </c>
      <c r="AE155" s="69">
        <f t="shared" si="39"/>
        <v>1.9800000000000195</v>
      </c>
      <c r="AM155" s="177">
        <v>76.5</v>
      </c>
      <c r="AN155" s="91">
        <v>35</v>
      </c>
      <c r="BK155" s="59"/>
      <c r="BL155" s="59"/>
      <c r="BM155" s="59"/>
      <c r="BN155" s="59"/>
      <c r="BO155" s="59"/>
      <c r="BP155" s="59"/>
      <c r="BQ155" s="59"/>
      <c r="BR155" s="59"/>
      <c r="BS155" s="59"/>
      <c r="BT155" s="59"/>
      <c r="CB155" s="69">
        <v>901</v>
      </c>
      <c r="CC155" s="91">
        <f t="shared" si="41"/>
        <v>7.2545180000000418</v>
      </c>
      <c r="CQ155" s="107">
        <v>926</v>
      </c>
      <c r="CR155" s="91">
        <f t="shared" si="42"/>
        <v>8.0632990000000362</v>
      </c>
      <c r="CS155" s="69">
        <v>986</v>
      </c>
      <c r="CT155" s="91">
        <f t="shared" si="43"/>
        <v>6.7544310000000181</v>
      </c>
      <c r="CX155" s="173">
        <v>26.599999999999898</v>
      </c>
      <c r="CY155" s="116">
        <f t="shared" si="44"/>
        <v>1.7174109999999765</v>
      </c>
      <c r="CZ155" s="69">
        <v>1071</v>
      </c>
      <c r="DA155" s="91">
        <f t="shared" si="45"/>
        <v>3.6322420000000473</v>
      </c>
      <c r="DB155" s="69">
        <v>266</v>
      </c>
      <c r="DC155" s="91">
        <f t="shared" si="46"/>
        <v>2.8115570000000201</v>
      </c>
      <c r="DN155" s="69">
        <v>551</v>
      </c>
      <c r="DO155" s="91">
        <f t="shared" si="47"/>
        <v>0.94374999999999765</v>
      </c>
    </row>
    <row r="156" spans="30:119" x14ac:dyDescent="0.35">
      <c r="AD156" s="107">
        <v>162</v>
      </c>
      <c r="AE156" s="69">
        <f t="shared" si="39"/>
        <v>1.9600000000000195</v>
      </c>
      <c r="AM156" s="177">
        <v>77</v>
      </c>
      <c r="AN156" s="91">
        <v>35</v>
      </c>
      <c r="BK156" s="59"/>
      <c r="BL156" s="59"/>
      <c r="BM156" s="59"/>
      <c r="BN156" s="59"/>
      <c r="BO156" s="59"/>
      <c r="BP156" s="59"/>
      <c r="BQ156" s="59"/>
      <c r="BR156" s="59"/>
      <c r="BS156" s="59"/>
      <c r="BT156" s="59"/>
      <c r="CB156" s="105">
        <v>902</v>
      </c>
      <c r="CC156" s="91">
        <f t="shared" si="41"/>
        <v>7.2363360000000414</v>
      </c>
      <c r="CQ156" s="107">
        <v>927</v>
      </c>
      <c r="CR156" s="91">
        <f t="shared" si="42"/>
        <v>7.9842480000000364</v>
      </c>
      <c r="CS156" s="69">
        <v>987</v>
      </c>
      <c r="CT156" s="91">
        <f t="shared" si="43"/>
        <v>6.6667120000000182</v>
      </c>
      <c r="CX156" s="173">
        <v>26.6999999999999</v>
      </c>
      <c r="CY156" s="116">
        <f t="shared" si="44"/>
        <v>1.6956719999999765</v>
      </c>
      <c r="CZ156" s="69">
        <v>1072</v>
      </c>
      <c r="DA156" s="91">
        <f t="shared" si="45"/>
        <v>3.6231840000000473</v>
      </c>
      <c r="DB156" s="69">
        <v>267</v>
      </c>
      <c r="DC156" s="91">
        <f t="shared" si="46"/>
        <v>2.7970640000000202</v>
      </c>
      <c r="DN156" s="69">
        <v>552</v>
      </c>
      <c r="DO156" s="91">
        <f t="shared" si="47"/>
        <v>0.94999999999999762</v>
      </c>
    </row>
    <row r="157" spans="30:119" x14ac:dyDescent="0.35">
      <c r="AD157" s="107">
        <v>163</v>
      </c>
      <c r="AE157" s="69">
        <f t="shared" si="39"/>
        <v>1.9400000000000195</v>
      </c>
      <c r="AM157" s="177">
        <v>77.5</v>
      </c>
      <c r="AN157" s="91">
        <v>35</v>
      </c>
      <c r="BK157" s="59"/>
      <c r="BL157" s="59"/>
      <c r="BM157" s="59"/>
      <c r="BN157" s="59"/>
      <c r="BO157" s="59"/>
      <c r="BP157" s="59"/>
      <c r="BQ157" s="59"/>
      <c r="BR157" s="59"/>
      <c r="BS157" s="59"/>
      <c r="BT157" s="59"/>
      <c r="CB157" s="69">
        <v>903</v>
      </c>
      <c r="CC157" s="91">
        <f t="shared" si="41"/>
        <v>7.218154000000041</v>
      </c>
      <c r="CQ157" s="107">
        <v>928</v>
      </c>
      <c r="CR157" s="91">
        <f t="shared" si="42"/>
        <v>7.9051970000000367</v>
      </c>
      <c r="CS157" s="69">
        <v>988</v>
      </c>
      <c r="CT157" s="91">
        <f t="shared" si="43"/>
        <v>6.5789930000000183</v>
      </c>
      <c r="CX157" s="173">
        <v>26.799999999999901</v>
      </c>
      <c r="CY157" s="116">
        <f t="shared" si="44"/>
        <v>1.6739329999999766</v>
      </c>
      <c r="CZ157" s="69">
        <v>1073</v>
      </c>
      <c r="DA157" s="91">
        <f t="shared" si="45"/>
        <v>3.6141260000000472</v>
      </c>
      <c r="DB157" s="69">
        <v>268</v>
      </c>
      <c r="DC157" s="91">
        <f t="shared" si="46"/>
        <v>2.7825710000000203</v>
      </c>
      <c r="DN157" s="69">
        <v>553</v>
      </c>
      <c r="DO157" s="91">
        <f t="shared" si="47"/>
        <v>0.9562499999999976</v>
      </c>
    </row>
    <row r="158" spans="30:119" x14ac:dyDescent="0.35">
      <c r="AD158" s="107">
        <v>164</v>
      </c>
      <c r="AE158" s="69">
        <f t="shared" si="39"/>
        <v>1.9200000000000195</v>
      </c>
      <c r="AM158" s="177">
        <v>78</v>
      </c>
      <c r="AN158" s="91">
        <v>35</v>
      </c>
      <c r="BK158" s="59"/>
      <c r="BL158" s="59"/>
      <c r="BM158" s="59"/>
      <c r="BN158" s="59"/>
      <c r="BO158" s="59"/>
      <c r="BP158" s="59"/>
      <c r="BQ158" s="59"/>
      <c r="BR158" s="59"/>
      <c r="BS158" s="59"/>
      <c r="BT158" s="59"/>
      <c r="CB158" s="105">
        <v>904</v>
      </c>
      <c r="CC158" s="91">
        <f t="shared" si="41"/>
        <v>7.1999720000000407</v>
      </c>
      <c r="CQ158" s="107">
        <v>929</v>
      </c>
      <c r="CR158" s="91">
        <f t="shared" si="42"/>
        <v>7.8261460000000369</v>
      </c>
      <c r="CS158" s="69">
        <v>989</v>
      </c>
      <c r="CT158" s="91">
        <f t="shared" si="43"/>
        <v>6.4912740000000184</v>
      </c>
      <c r="CX158" s="173">
        <v>26.899999999999899</v>
      </c>
      <c r="CY158" s="116">
        <f t="shared" si="44"/>
        <v>1.6521939999999766</v>
      </c>
      <c r="CZ158" s="69">
        <v>1074</v>
      </c>
      <c r="DA158" s="91">
        <f t="shared" si="45"/>
        <v>3.6050680000000472</v>
      </c>
      <c r="DB158" s="69">
        <v>269</v>
      </c>
      <c r="DC158" s="91">
        <f t="shared" si="46"/>
        <v>2.7680780000000205</v>
      </c>
      <c r="DN158" s="69">
        <v>554</v>
      </c>
      <c r="DO158" s="91">
        <f t="shared" si="47"/>
        <v>0.96249999999999758</v>
      </c>
    </row>
    <row r="159" spans="30:119" x14ac:dyDescent="0.35">
      <c r="AD159" s="107">
        <v>165</v>
      </c>
      <c r="AE159" s="69">
        <f t="shared" si="39"/>
        <v>1.9000000000000195</v>
      </c>
      <c r="AM159" s="177">
        <v>78.5</v>
      </c>
      <c r="AN159" s="91">
        <v>35</v>
      </c>
      <c r="BK159" s="59"/>
      <c r="BL159" s="59"/>
      <c r="BM159" s="59"/>
      <c r="BN159" s="59"/>
      <c r="BO159" s="59"/>
      <c r="BP159" s="59"/>
      <c r="BQ159" s="59"/>
      <c r="BR159" s="59"/>
      <c r="BS159" s="59"/>
      <c r="BT159" s="59"/>
      <c r="CB159" s="69">
        <v>905</v>
      </c>
      <c r="CC159" s="91">
        <f t="shared" si="41"/>
        <v>7.1817900000000403</v>
      </c>
      <c r="CQ159" s="107">
        <v>930</v>
      </c>
      <c r="CR159" s="91">
        <f t="shared" si="42"/>
        <v>7.7470950000000371</v>
      </c>
      <c r="CS159" s="69">
        <v>990</v>
      </c>
      <c r="CT159" s="91">
        <f t="shared" si="43"/>
        <v>6.4035550000000185</v>
      </c>
      <c r="CX159" s="173">
        <v>26.999999999999901</v>
      </c>
      <c r="CY159" s="116">
        <f t="shared" si="44"/>
        <v>1.6304549999999767</v>
      </c>
      <c r="CZ159" s="69">
        <v>1075</v>
      </c>
      <c r="DA159" s="91">
        <f t="shared" si="45"/>
        <v>3.5960100000000472</v>
      </c>
      <c r="DB159" s="69">
        <v>270</v>
      </c>
      <c r="DC159" s="91">
        <f t="shared" si="46"/>
        <v>2.7535850000000206</v>
      </c>
      <c r="DN159" s="69">
        <v>555</v>
      </c>
      <c r="DO159" s="91">
        <f t="shared" si="47"/>
        <v>0.96874999999999756</v>
      </c>
    </row>
    <row r="160" spans="30:119" x14ac:dyDescent="0.35">
      <c r="AD160" s="107">
        <v>166</v>
      </c>
      <c r="AE160" s="69">
        <f t="shared" si="39"/>
        <v>1.8800000000000194</v>
      </c>
      <c r="AM160" s="177">
        <v>79</v>
      </c>
      <c r="AN160" s="91">
        <v>35</v>
      </c>
      <c r="BK160" s="59"/>
      <c r="BL160" s="59"/>
      <c r="BM160" s="59"/>
      <c r="BN160" s="59"/>
      <c r="BO160" s="59"/>
      <c r="BP160" s="59"/>
      <c r="BQ160" s="59"/>
      <c r="BR160" s="59"/>
      <c r="BS160" s="59"/>
      <c r="BT160" s="59"/>
      <c r="CB160" s="105">
        <v>906</v>
      </c>
      <c r="CC160" s="91">
        <f t="shared" si="41"/>
        <v>7.1636080000000399</v>
      </c>
      <c r="CQ160" s="107">
        <v>931</v>
      </c>
      <c r="CR160" s="91">
        <f t="shared" si="42"/>
        <v>7.6680440000000374</v>
      </c>
      <c r="CS160" s="69">
        <v>991</v>
      </c>
      <c r="CT160" s="91">
        <f t="shared" si="43"/>
        <v>6.3158360000000187</v>
      </c>
      <c r="CX160" s="173">
        <v>27.099999999999898</v>
      </c>
      <c r="CY160" s="116">
        <f t="shared" si="44"/>
        <v>1.6087159999999767</v>
      </c>
      <c r="CZ160" s="69">
        <v>1076</v>
      </c>
      <c r="DA160" s="91">
        <f t="shared" si="45"/>
        <v>3.5869520000000472</v>
      </c>
      <c r="DB160" s="69">
        <v>271</v>
      </c>
      <c r="DC160" s="91">
        <f t="shared" si="46"/>
        <v>2.7390920000000207</v>
      </c>
      <c r="DN160" s="69">
        <v>556</v>
      </c>
      <c r="DO160" s="91">
        <f t="shared" si="47"/>
        <v>0.97499999999999754</v>
      </c>
    </row>
    <row r="161" spans="30:119" x14ac:dyDescent="0.35">
      <c r="AD161" s="107">
        <v>167</v>
      </c>
      <c r="AE161" s="69">
        <f t="shared" si="39"/>
        <v>1.8600000000000194</v>
      </c>
      <c r="AM161" s="177">
        <v>79.5</v>
      </c>
      <c r="AN161" s="91">
        <v>35</v>
      </c>
      <c r="BK161" s="59"/>
      <c r="BL161" s="59"/>
      <c r="BM161" s="59"/>
      <c r="BN161" s="59"/>
      <c r="BO161" s="59"/>
      <c r="BP161" s="59"/>
      <c r="BQ161" s="59"/>
      <c r="BR161" s="59"/>
      <c r="BS161" s="59"/>
      <c r="BT161" s="59"/>
      <c r="CB161" s="69">
        <v>907</v>
      </c>
      <c r="CC161" s="91">
        <f t="shared" si="41"/>
        <v>7.1454260000000396</v>
      </c>
      <c r="CQ161" s="107">
        <v>932</v>
      </c>
      <c r="CR161" s="91">
        <f t="shared" si="42"/>
        <v>7.5889930000000376</v>
      </c>
      <c r="CS161" s="69">
        <v>992</v>
      </c>
      <c r="CT161" s="91">
        <f t="shared" si="43"/>
        <v>6.2281170000000188</v>
      </c>
      <c r="CX161" s="173">
        <v>27.1999999999999</v>
      </c>
      <c r="CY161" s="116">
        <f t="shared" si="44"/>
        <v>1.5869769999999768</v>
      </c>
      <c r="CZ161" s="69">
        <v>1077</v>
      </c>
      <c r="DA161" s="91">
        <f t="shared" si="45"/>
        <v>3.5778940000000472</v>
      </c>
      <c r="DB161" s="69">
        <v>272</v>
      </c>
      <c r="DC161" s="91">
        <f t="shared" si="46"/>
        <v>2.7245990000000209</v>
      </c>
      <c r="DN161" s="69">
        <v>557</v>
      </c>
      <c r="DO161" s="91">
        <f t="shared" si="47"/>
        <v>0.98124999999999751</v>
      </c>
    </row>
    <row r="162" spans="30:119" x14ac:dyDescent="0.35">
      <c r="AD162" s="107">
        <v>168</v>
      </c>
      <c r="AE162" s="69">
        <f t="shared" si="39"/>
        <v>1.8400000000000194</v>
      </c>
      <c r="AM162" s="177">
        <v>80</v>
      </c>
      <c r="AN162" s="91">
        <v>35</v>
      </c>
      <c r="BK162" s="59"/>
      <c r="BL162" s="59"/>
      <c r="BM162" s="59"/>
      <c r="BN162" s="59"/>
      <c r="BO162" s="59"/>
      <c r="BP162" s="59"/>
      <c r="BQ162" s="59"/>
      <c r="BR162" s="59"/>
      <c r="BS162" s="59"/>
      <c r="BT162" s="59"/>
      <c r="CB162" s="105">
        <v>908</v>
      </c>
      <c r="CC162" s="91">
        <f t="shared" si="41"/>
        <v>7.1272440000000392</v>
      </c>
      <c r="CQ162" s="107">
        <v>933</v>
      </c>
      <c r="CR162" s="91">
        <f t="shared" si="42"/>
        <v>7.5099420000000379</v>
      </c>
      <c r="CS162" s="69">
        <v>993</v>
      </c>
      <c r="CT162" s="91">
        <f t="shared" si="43"/>
        <v>6.1403980000000189</v>
      </c>
      <c r="CX162" s="173">
        <v>27.299999999999901</v>
      </c>
      <c r="CY162" s="116">
        <f t="shared" si="44"/>
        <v>1.5652379999999768</v>
      </c>
      <c r="CZ162" s="69">
        <v>1078</v>
      </c>
      <c r="DA162" s="91">
        <f t="shared" si="45"/>
        <v>3.5688360000000472</v>
      </c>
      <c r="DB162" s="69">
        <v>273</v>
      </c>
      <c r="DC162" s="91">
        <f t="shared" si="46"/>
        <v>2.710106000000021</v>
      </c>
      <c r="DN162" s="69">
        <v>558</v>
      </c>
      <c r="DO162" s="91">
        <f t="shared" si="47"/>
        <v>0.98749999999999749</v>
      </c>
    </row>
    <row r="163" spans="30:119" x14ac:dyDescent="0.35">
      <c r="AD163" s="107">
        <v>169</v>
      </c>
      <c r="AE163" s="69">
        <f t="shared" si="39"/>
        <v>1.8200000000000194</v>
      </c>
      <c r="AM163" s="177">
        <v>80.5</v>
      </c>
      <c r="AN163" s="91">
        <v>35</v>
      </c>
      <c r="BK163" s="59"/>
      <c r="BL163" s="59"/>
      <c r="BM163" s="59"/>
      <c r="BN163" s="59"/>
      <c r="BO163" s="59"/>
      <c r="BP163" s="59"/>
      <c r="BQ163" s="59"/>
      <c r="BR163" s="59"/>
      <c r="BS163" s="59"/>
      <c r="BT163" s="59"/>
      <c r="CB163" s="69">
        <v>909</v>
      </c>
      <c r="CC163" s="91">
        <f t="shared" si="41"/>
        <v>7.1090620000000389</v>
      </c>
      <c r="CQ163" s="107">
        <v>934</v>
      </c>
      <c r="CR163" s="91">
        <f t="shared" si="42"/>
        <v>7.4308910000000381</v>
      </c>
      <c r="CS163" s="69">
        <v>994</v>
      </c>
      <c r="CT163" s="91">
        <f t="shared" si="43"/>
        <v>6.052679000000019</v>
      </c>
      <c r="CX163" s="173">
        <v>27.399999999999899</v>
      </c>
      <c r="CY163" s="116">
        <f t="shared" si="44"/>
        <v>1.5434989999999769</v>
      </c>
      <c r="CZ163" s="69">
        <v>1079</v>
      </c>
      <c r="DA163" s="91">
        <f t="shared" si="45"/>
        <v>3.5597780000000472</v>
      </c>
      <c r="DB163" s="69">
        <v>274</v>
      </c>
      <c r="DC163" s="91">
        <f t="shared" si="46"/>
        <v>2.6956130000000211</v>
      </c>
      <c r="DN163" s="69">
        <v>559</v>
      </c>
      <c r="DO163" s="91">
        <f t="shared" si="47"/>
        <v>0.99374999999999747</v>
      </c>
    </row>
    <row r="164" spans="30:119" x14ac:dyDescent="0.35">
      <c r="AD164" s="107">
        <v>170</v>
      </c>
      <c r="AE164" s="69">
        <f t="shared" si="39"/>
        <v>1.8000000000000194</v>
      </c>
      <c r="AM164" s="177">
        <v>81</v>
      </c>
      <c r="AN164" s="91">
        <v>35</v>
      </c>
      <c r="BK164" s="59"/>
      <c r="BL164" s="59"/>
      <c r="BM164" s="59"/>
      <c r="BN164" s="59"/>
      <c r="BO164" s="59"/>
      <c r="BP164" s="59"/>
      <c r="BQ164" s="59"/>
      <c r="BR164" s="59"/>
      <c r="BS164" s="59"/>
      <c r="BT164" s="59"/>
      <c r="CB164" s="105">
        <v>910</v>
      </c>
      <c r="CC164" s="91">
        <f t="shared" si="41"/>
        <v>7.0908800000000385</v>
      </c>
      <c r="CQ164" s="107">
        <v>935</v>
      </c>
      <c r="CR164" s="91">
        <f t="shared" si="42"/>
        <v>7.3518400000000383</v>
      </c>
      <c r="CS164" s="69">
        <v>995</v>
      </c>
      <c r="CT164" s="91">
        <f t="shared" si="43"/>
        <v>5.9649600000000191</v>
      </c>
      <c r="CX164" s="173">
        <v>27.499999999999901</v>
      </c>
      <c r="CY164" s="116">
        <f t="shared" si="44"/>
        <v>1.5217599999999769</v>
      </c>
      <c r="CZ164" s="69">
        <v>1080</v>
      </c>
      <c r="DA164" s="91">
        <f t="shared" si="45"/>
        <v>3.5507200000000472</v>
      </c>
      <c r="DB164" s="69">
        <v>275</v>
      </c>
      <c r="DC164" s="91">
        <f t="shared" si="46"/>
        <v>2.6811200000000213</v>
      </c>
      <c r="DN164" s="69">
        <v>560</v>
      </c>
      <c r="DO164" s="91">
        <f t="shared" si="47"/>
        <v>0.99999999999999745</v>
      </c>
    </row>
    <row r="165" spans="30:119" x14ac:dyDescent="0.35">
      <c r="AD165" s="107">
        <v>171</v>
      </c>
      <c r="AE165" s="69">
        <f t="shared" si="39"/>
        <v>1.7800000000000193</v>
      </c>
      <c r="AM165" s="177">
        <v>81.5</v>
      </c>
      <c r="AN165" s="91">
        <v>35</v>
      </c>
      <c r="BK165" s="59"/>
      <c r="BL165" s="59"/>
      <c r="BM165" s="59"/>
      <c r="BN165" s="59"/>
      <c r="BO165" s="59"/>
      <c r="BP165" s="59"/>
      <c r="BQ165" s="59"/>
      <c r="BR165" s="59"/>
      <c r="BS165" s="59"/>
      <c r="BT165" s="59"/>
      <c r="CB165" s="69">
        <v>911</v>
      </c>
      <c r="CC165" s="91">
        <f t="shared" si="41"/>
        <v>7.0726980000000381</v>
      </c>
      <c r="CQ165" s="107">
        <v>936</v>
      </c>
      <c r="CR165" s="91">
        <f t="shared" si="42"/>
        <v>7.2727890000000386</v>
      </c>
      <c r="CS165" s="69">
        <v>996</v>
      </c>
      <c r="CT165" s="91">
        <f t="shared" si="43"/>
        <v>5.8772410000000193</v>
      </c>
      <c r="CX165" s="173">
        <v>27.599999999999898</v>
      </c>
      <c r="CY165" s="116">
        <f t="shared" si="44"/>
        <v>1.500020999999977</v>
      </c>
      <c r="CZ165" s="69">
        <v>1081</v>
      </c>
      <c r="DA165" s="91">
        <f t="shared" si="45"/>
        <v>3.5416620000000472</v>
      </c>
      <c r="DB165" s="69">
        <v>276</v>
      </c>
      <c r="DC165" s="91">
        <f t="shared" si="46"/>
        <v>2.6666270000000214</v>
      </c>
      <c r="DN165" s="69">
        <v>561</v>
      </c>
      <c r="DO165" s="91">
        <f t="shared" si="47"/>
        <v>1.0062499999999974</v>
      </c>
    </row>
    <row r="166" spans="30:119" x14ac:dyDescent="0.35">
      <c r="AD166" s="107">
        <v>172</v>
      </c>
      <c r="AE166" s="69">
        <f t="shared" si="39"/>
        <v>1.7600000000000193</v>
      </c>
      <c r="AM166" s="177">
        <v>82</v>
      </c>
      <c r="AN166" s="91">
        <v>35</v>
      </c>
      <c r="BK166" s="59"/>
      <c r="BL166" s="59"/>
      <c r="BM166" s="59"/>
      <c r="BN166" s="59"/>
      <c r="BO166" s="59"/>
      <c r="BP166" s="59"/>
      <c r="BQ166" s="59"/>
      <c r="BR166" s="59"/>
      <c r="BS166" s="59"/>
      <c r="BT166" s="59"/>
      <c r="CB166" s="105">
        <v>912</v>
      </c>
      <c r="CC166" s="91">
        <f t="shared" si="41"/>
        <v>7.0545160000000378</v>
      </c>
      <c r="CQ166" s="107">
        <v>937</v>
      </c>
      <c r="CR166" s="91">
        <f t="shared" si="42"/>
        <v>7.1937380000000388</v>
      </c>
      <c r="CS166" s="69">
        <v>997</v>
      </c>
      <c r="CT166" s="91">
        <f t="shared" si="43"/>
        <v>5.7895220000000194</v>
      </c>
      <c r="CX166" s="173">
        <v>27.6999999999999</v>
      </c>
      <c r="CY166" s="116">
        <f t="shared" si="44"/>
        <v>1.478281999999977</v>
      </c>
      <c r="CZ166" s="69">
        <v>1082</v>
      </c>
      <c r="DA166" s="91">
        <f t="shared" si="45"/>
        <v>3.5326040000000472</v>
      </c>
      <c r="DB166" s="69">
        <v>277</v>
      </c>
      <c r="DC166" s="91">
        <f t="shared" si="46"/>
        <v>2.6521340000000215</v>
      </c>
      <c r="DN166" s="69">
        <v>562</v>
      </c>
      <c r="DO166" s="91">
        <f t="shared" si="47"/>
        <v>1.0124999999999975</v>
      </c>
    </row>
    <row r="167" spans="30:119" x14ac:dyDescent="0.35">
      <c r="AD167" s="107">
        <v>173</v>
      </c>
      <c r="AE167" s="69">
        <f t="shared" si="39"/>
        <v>1.7400000000000193</v>
      </c>
      <c r="AM167" s="177">
        <v>82.5</v>
      </c>
      <c r="AN167" s="91">
        <v>35</v>
      </c>
      <c r="BK167" s="59"/>
      <c r="BL167" s="59"/>
      <c r="BM167" s="59"/>
      <c r="BN167" s="59"/>
      <c r="BO167" s="59"/>
      <c r="BP167" s="59"/>
      <c r="BQ167" s="59"/>
      <c r="BR167" s="59"/>
      <c r="BS167" s="59"/>
      <c r="BT167" s="59"/>
      <c r="CB167" s="69">
        <v>913</v>
      </c>
      <c r="CC167" s="91">
        <f t="shared" si="41"/>
        <v>7.0363340000000374</v>
      </c>
      <c r="CQ167" s="107">
        <v>938</v>
      </c>
      <c r="CR167" s="91">
        <f t="shared" si="42"/>
        <v>7.1146870000000391</v>
      </c>
      <c r="CS167" s="69">
        <v>998</v>
      </c>
      <c r="CT167" s="91">
        <f t="shared" si="43"/>
        <v>5.7018030000000195</v>
      </c>
      <c r="CX167" s="173">
        <v>27.799999999999901</v>
      </c>
      <c r="CY167" s="116">
        <f t="shared" si="44"/>
        <v>1.4565429999999771</v>
      </c>
      <c r="CZ167" s="69">
        <v>1083</v>
      </c>
      <c r="DA167" s="91">
        <f t="shared" si="45"/>
        <v>3.5235460000000471</v>
      </c>
      <c r="DB167" s="69">
        <v>278</v>
      </c>
      <c r="DC167" s="91">
        <f t="shared" si="46"/>
        <v>2.6376410000000217</v>
      </c>
      <c r="DN167" s="69">
        <v>563</v>
      </c>
      <c r="DO167" s="91">
        <f t="shared" si="47"/>
        <v>1.0187499999999976</v>
      </c>
    </row>
    <row r="168" spans="30:119" x14ac:dyDescent="0.35">
      <c r="AD168" s="107">
        <v>174</v>
      </c>
      <c r="AE168" s="69">
        <f t="shared" si="39"/>
        <v>1.7200000000000193</v>
      </c>
      <c r="AM168" s="177">
        <v>83</v>
      </c>
      <c r="AN168" s="91">
        <v>35</v>
      </c>
      <c r="BK168" s="59"/>
      <c r="BL168" s="59"/>
      <c r="BM168" s="59"/>
      <c r="BN168" s="59"/>
      <c r="BO168" s="59"/>
      <c r="BP168" s="59"/>
      <c r="BQ168" s="59"/>
      <c r="BR168" s="59"/>
      <c r="BS168" s="59"/>
      <c r="BT168" s="59"/>
      <c r="CB168" s="105">
        <v>914</v>
      </c>
      <c r="CC168" s="91">
        <f t="shared" si="41"/>
        <v>7.018152000000037</v>
      </c>
      <c r="CQ168" s="107">
        <v>939</v>
      </c>
      <c r="CR168" s="91">
        <f t="shared" si="42"/>
        <v>7.0356360000000393</v>
      </c>
      <c r="CS168" s="69">
        <v>999</v>
      </c>
      <c r="CT168" s="91">
        <f t="shared" si="43"/>
        <v>5.6140840000000196</v>
      </c>
      <c r="CX168" s="173">
        <v>27.899999999999899</v>
      </c>
      <c r="CY168" s="116">
        <f t="shared" si="44"/>
        <v>1.4348039999999771</v>
      </c>
      <c r="CZ168" s="69">
        <v>1084</v>
      </c>
      <c r="DA168" s="91">
        <f t="shared" si="45"/>
        <v>3.5144880000000471</v>
      </c>
      <c r="DB168" s="69">
        <v>279</v>
      </c>
      <c r="DC168" s="91">
        <f t="shared" si="46"/>
        <v>2.6231480000000218</v>
      </c>
      <c r="DN168" s="69">
        <v>564</v>
      </c>
      <c r="DO168" s="91">
        <f t="shared" si="47"/>
        <v>1.0249999999999977</v>
      </c>
    </row>
    <row r="169" spans="30:119" x14ac:dyDescent="0.35">
      <c r="AD169" s="107">
        <v>175</v>
      </c>
      <c r="AE169" s="69">
        <f t="shared" si="39"/>
        <v>1.7000000000000193</v>
      </c>
      <c r="AM169" s="177">
        <v>83.5</v>
      </c>
      <c r="AN169" s="91">
        <v>35</v>
      </c>
      <c r="BK169" s="59"/>
      <c r="BL169" s="59"/>
      <c r="BM169" s="59"/>
      <c r="BN169" s="59"/>
      <c r="BO169" s="59"/>
      <c r="BP169" s="59"/>
      <c r="BQ169" s="59"/>
      <c r="BR169" s="59"/>
      <c r="BS169" s="59"/>
      <c r="BT169" s="59"/>
      <c r="CB169" s="69">
        <v>915</v>
      </c>
      <c r="CC169" s="91">
        <f t="shared" si="41"/>
        <v>6.9999700000000367</v>
      </c>
      <c r="CQ169" s="107">
        <v>940</v>
      </c>
      <c r="CR169" s="91">
        <f t="shared" si="42"/>
        <v>6.9565850000000395</v>
      </c>
      <c r="CS169" s="69">
        <v>1000</v>
      </c>
      <c r="CT169" s="91">
        <f t="shared" si="43"/>
        <v>5.5263650000000197</v>
      </c>
      <c r="CX169" s="173">
        <v>27.999999999999901</v>
      </c>
      <c r="CY169" s="116">
        <f t="shared" si="44"/>
        <v>1.4130649999999771</v>
      </c>
      <c r="CZ169" s="69">
        <v>1085</v>
      </c>
      <c r="DA169" s="91">
        <f t="shared" si="45"/>
        <v>3.5054300000000471</v>
      </c>
      <c r="DB169" s="69">
        <v>280</v>
      </c>
      <c r="DC169" s="91">
        <f t="shared" si="46"/>
        <v>2.6086550000000219</v>
      </c>
      <c r="DN169" s="69">
        <v>565</v>
      </c>
      <c r="DO169" s="91">
        <f t="shared" si="47"/>
        <v>1.0312499999999978</v>
      </c>
    </row>
    <row r="170" spans="30:119" x14ac:dyDescent="0.35">
      <c r="AD170" s="107">
        <v>176</v>
      </c>
      <c r="AE170" s="69">
        <f t="shared" si="39"/>
        <v>1.6800000000000193</v>
      </c>
      <c r="AM170" s="177">
        <v>84</v>
      </c>
      <c r="AN170" s="91">
        <v>35</v>
      </c>
      <c r="BK170" s="59"/>
      <c r="BL170" s="59"/>
      <c r="BM170" s="59"/>
      <c r="BN170" s="59"/>
      <c r="BO170" s="59"/>
      <c r="BP170" s="59"/>
      <c r="BQ170" s="59"/>
      <c r="BR170" s="59"/>
      <c r="BS170" s="59"/>
      <c r="BT170" s="59"/>
      <c r="CB170" s="105">
        <v>916</v>
      </c>
      <c r="CC170" s="91">
        <f t="shared" si="41"/>
        <v>6.9817880000000363</v>
      </c>
      <c r="CQ170" s="107">
        <v>941</v>
      </c>
      <c r="CR170" s="91">
        <f t="shared" si="42"/>
        <v>6.8775340000000398</v>
      </c>
      <c r="CS170" s="69">
        <v>1001</v>
      </c>
      <c r="CT170" s="91">
        <f t="shared" si="43"/>
        <v>5.4386460000000199</v>
      </c>
      <c r="CX170" s="173">
        <v>28.099999999999898</v>
      </c>
      <c r="CY170" s="116">
        <f t="shared" si="44"/>
        <v>1.3913259999999772</v>
      </c>
      <c r="CZ170" s="69">
        <v>1086</v>
      </c>
      <c r="DA170" s="91">
        <f t="shared" si="45"/>
        <v>3.4963720000000471</v>
      </c>
      <c r="DB170" s="69">
        <v>281</v>
      </c>
      <c r="DC170" s="91">
        <f t="shared" si="46"/>
        <v>2.5941620000000221</v>
      </c>
      <c r="DN170" s="69">
        <v>566</v>
      </c>
      <c r="DO170" s="91">
        <f t="shared" si="47"/>
        <v>1.0374999999999979</v>
      </c>
    </row>
    <row r="171" spans="30:119" x14ac:dyDescent="0.35">
      <c r="AD171" s="107">
        <v>177</v>
      </c>
      <c r="AE171" s="69">
        <f t="shared" si="39"/>
        <v>1.6600000000000192</v>
      </c>
      <c r="AM171" s="177">
        <v>84.5</v>
      </c>
      <c r="AN171" s="91">
        <v>35</v>
      </c>
      <c r="BK171" s="59"/>
      <c r="BL171" s="59"/>
      <c r="BM171" s="59"/>
      <c r="BN171" s="59"/>
      <c r="BO171" s="59"/>
      <c r="BP171" s="59"/>
      <c r="BQ171" s="59"/>
      <c r="BR171" s="59"/>
      <c r="BS171" s="59"/>
      <c r="BT171" s="59"/>
      <c r="CB171" s="69">
        <v>917</v>
      </c>
      <c r="CC171" s="91">
        <f t="shared" si="41"/>
        <v>6.9636060000000359</v>
      </c>
      <c r="CQ171" s="107">
        <v>942</v>
      </c>
      <c r="CR171" s="91">
        <f t="shared" si="42"/>
        <v>6.79848300000004</v>
      </c>
      <c r="CS171" s="69">
        <v>1002</v>
      </c>
      <c r="CT171" s="91">
        <f t="shared" si="43"/>
        <v>5.35092700000002</v>
      </c>
      <c r="CX171" s="173">
        <v>28.1999999999999</v>
      </c>
      <c r="CY171" s="116">
        <f t="shared" si="44"/>
        <v>1.3695869999999772</v>
      </c>
      <c r="CZ171" s="69">
        <v>1087</v>
      </c>
      <c r="DA171" s="91">
        <f t="shared" si="45"/>
        <v>3.4873140000000471</v>
      </c>
      <c r="DB171" s="69">
        <v>282</v>
      </c>
      <c r="DC171" s="91">
        <f t="shared" si="46"/>
        <v>2.5796690000000222</v>
      </c>
      <c r="DN171" s="69">
        <v>567</v>
      </c>
      <c r="DO171" s="91">
        <f t="shared" si="47"/>
        <v>1.043749999999998</v>
      </c>
    </row>
    <row r="172" spans="30:119" x14ac:dyDescent="0.35">
      <c r="AD172" s="107">
        <v>178</v>
      </c>
      <c r="AE172" s="69">
        <f t="shared" si="39"/>
        <v>1.6400000000000192</v>
      </c>
      <c r="AM172" s="177">
        <v>85</v>
      </c>
      <c r="AN172" s="91">
        <v>35</v>
      </c>
      <c r="BK172" s="59"/>
      <c r="BL172" s="59"/>
      <c r="BM172" s="59"/>
      <c r="BN172" s="59"/>
      <c r="BO172" s="59"/>
      <c r="BP172" s="59"/>
      <c r="BQ172" s="59"/>
      <c r="BR172" s="59"/>
      <c r="BS172" s="59"/>
      <c r="BT172" s="59"/>
      <c r="CB172" s="105">
        <v>918</v>
      </c>
      <c r="CC172" s="91">
        <f t="shared" si="41"/>
        <v>6.9454240000000356</v>
      </c>
      <c r="CQ172" s="107">
        <v>943</v>
      </c>
      <c r="CR172" s="91">
        <f t="shared" si="42"/>
        <v>6.7194320000000403</v>
      </c>
      <c r="CS172" s="69">
        <v>1003</v>
      </c>
      <c r="CT172" s="91">
        <f t="shared" si="43"/>
        <v>5.2632080000000201</v>
      </c>
      <c r="CX172" s="173">
        <v>28.299999999999901</v>
      </c>
      <c r="CY172" s="116">
        <f t="shared" si="44"/>
        <v>1.3478479999999773</v>
      </c>
      <c r="CZ172" s="69">
        <v>1088</v>
      </c>
      <c r="DA172" s="91">
        <f t="shared" si="45"/>
        <v>3.4782560000000471</v>
      </c>
      <c r="DB172" s="69">
        <v>283</v>
      </c>
      <c r="DC172" s="91">
        <f t="shared" si="46"/>
        <v>2.5651760000000223</v>
      </c>
      <c r="DN172" s="69">
        <v>568</v>
      </c>
      <c r="DO172" s="91">
        <f t="shared" si="47"/>
        <v>1.049999999999998</v>
      </c>
    </row>
    <row r="173" spans="30:119" x14ac:dyDescent="0.35">
      <c r="AD173" s="107">
        <v>179</v>
      </c>
      <c r="AE173" s="69">
        <f t="shared" si="39"/>
        <v>1.6200000000000192</v>
      </c>
      <c r="AM173" s="177">
        <v>85.5</v>
      </c>
      <c r="AN173" s="91">
        <v>35</v>
      </c>
      <c r="BK173" s="59"/>
      <c r="BL173" s="59"/>
      <c r="BM173" s="59"/>
      <c r="BN173" s="59"/>
      <c r="BO173" s="59"/>
      <c r="BP173" s="59"/>
      <c r="BQ173" s="59"/>
      <c r="BR173" s="59"/>
      <c r="BS173" s="59"/>
      <c r="BT173" s="59"/>
      <c r="CB173" s="69">
        <v>919</v>
      </c>
      <c r="CC173" s="91">
        <f t="shared" si="41"/>
        <v>6.9272420000000352</v>
      </c>
      <c r="CQ173" s="107">
        <v>944</v>
      </c>
      <c r="CR173" s="91">
        <f t="shared" si="42"/>
        <v>6.6403810000000405</v>
      </c>
      <c r="CS173" s="69">
        <v>1004</v>
      </c>
      <c r="CT173" s="91">
        <f t="shared" si="43"/>
        <v>5.1754890000000202</v>
      </c>
      <c r="CX173" s="173">
        <v>28.399999999999899</v>
      </c>
      <c r="CY173" s="116">
        <f t="shared" si="44"/>
        <v>1.3261089999999773</v>
      </c>
      <c r="CZ173" s="69">
        <v>1089</v>
      </c>
      <c r="DA173" s="91">
        <f t="shared" si="45"/>
        <v>3.4691980000000471</v>
      </c>
      <c r="DB173" s="69">
        <v>284</v>
      </c>
      <c r="DC173" s="91">
        <f t="shared" si="46"/>
        <v>2.5506830000000225</v>
      </c>
      <c r="DN173" s="69">
        <v>569</v>
      </c>
      <c r="DO173" s="91">
        <f t="shared" si="47"/>
        <v>1.0562499999999981</v>
      </c>
    </row>
    <row r="174" spans="30:119" x14ac:dyDescent="0.35">
      <c r="AD174" s="107">
        <v>180</v>
      </c>
      <c r="AE174" s="69">
        <f t="shared" si="39"/>
        <v>1.6000000000000192</v>
      </c>
      <c r="AM174" s="177">
        <v>86</v>
      </c>
      <c r="AN174" s="91">
        <v>35</v>
      </c>
      <c r="BK174" s="59"/>
      <c r="BL174" s="59"/>
      <c r="BM174" s="59"/>
      <c r="BN174" s="59"/>
      <c r="BO174" s="59"/>
      <c r="BP174" s="59"/>
      <c r="BQ174" s="59"/>
      <c r="BR174" s="59"/>
      <c r="BS174" s="59"/>
      <c r="BT174" s="59"/>
      <c r="CB174" s="105">
        <v>920</v>
      </c>
      <c r="CC174" s="91">
        <f t="shared" si="41"/>
        <v>6.9090600000000348</v>
      </c>
      <c r="CQ174" s="107">
        <v>945</v>
      </c>
      <c r="CR174" s="91">
        <f t="shared" si="42"/>
        <v>6.5613300000000407</v>
      </c>
      <c r="CS174" s="69">
        <v>1005</v>
      </c>
      <c r="CT174" s="91">
        <f t="shared" si="43"/>
        <v>5.0877700000000203</v>
      </c>
      <c r="CX174" s="173">
        <v>28.499999999999901</v>
      </c>
      <c r="CY174" s="116">
        <f t="shared" si="44"/>
        <v>1.3043699999999774</v>
      </c>
      <c r="CZ174" s="69">
        <v>1090</v>
      </c>
      <c r="DA174" s="91">
        <f t="shared" si="45"/>
        <v>3.4601400000000471</v>
      </c>
      <c r="DB174" s="69">
        <v>285</v>
      </c>
      <c r="DC174" s="91">
        <f t="shared" si="46"/>
        <v>2.5361900000000226</v>
      </c>
      <c r="DN174" s="69">
        <v>570</v>
      </c>
      <c r="DO174" s="91">
        <f t="shared" si="47"/>
        <v>1.0624999999999982</v>
      </c>
    </row>
    <row r="175" spans="30:119" x14ac:dyDescent="0.35">
      <c r="AD175" s="107">
        <v>181</v>
      </c>
      <c r="AE175" s="69">
        <f t="shared" si="39"/>
        <v>1.5800000000000192</v>
      </c>
      <c r="AM175" s="177">
        <v>86.5</v>
      </c>
      <c r="AN175" s="91">
        <v>35</v>
      </c>
      <c r="BK175" s="59"/>
      <c r="BL175" s="59"/>
      <c r="BM175" s="59"/>
      <c r="BN175" s="59"/>
      <c r="BO175" s="59"/>
      <c r="BP175" s="59"/>
      <c r="BQ175" s="59"/>
      <c r="BR175" s="59"/>
      <c r="BS175" s="59"/>
      <c r="BT175" s="59"/>
      <c r="CB175" s="69">
        <v>921</v>
      </c>
      <c r="CC175" s="91">
        <f t="shared" si="41"/>
        <v>6.8908780000000345</v>
      </c>
      <c r="CQ175" s="107">
        <v>946</v>
      </c>
      <c r="CR175" s="91">
        <f t="shared" si="42"/>
        <v>6.482279000000041</v>
      </c>
      <c r="CS175" s="69">
        <v>1006</v>
      </c>
      <c r="CT175" s="91">
        <f t="shared" si="43"/>
        <v>5.0000510000000205</v>
      </c>
      <c r="CX175" s="173">
        <v>28.599999999999898</v>
      </c>
      <c r="CY175" s="116">
        <f t="shared" si="44"/>
        <v>1.2826309999999774</v>
      </c>
      <c r="CZ175" s="69">
        <v>1091</v>
      </c>
      <c r="DA175" s="91">
        <f t="shared" si="45"/>
        <v>3.4510820000000471</v>
      </c>
      <c r="DB175" s="69">
        <v>286</v>
      </c>
      <c r="DC175" s="91">
        <f t="shared" si="46"/>
        <v>2.5216970000000227</v>
      </c>
      <c r="DN175" s="69">
        <v>571</v>
      </c>
      <c r="DO175" s="91">
        <f t="shared" si="47"/>
        <v>1.0687499999999983</v>
      </c>
    </row>
    <row r="176" spans="30:119" x14ac:dyDescent="0.35">
      <c r="AD176" s="107">
        <v>182</v>
      </c>
      <c r="AE176" s="69">
        <f t="shared" si="39"/>
        <v>1.5600000000000191</v>
      </c>
      <c r="AM176" s="177">
        <v>87</v>
      </c>
      <c r="AN176" s="91">
        <v>35</v>
      </c>
      <c r="BK176" s="59"/>
      <c r="BL176" s="59"/>
      <c r="BM176" s="59"/>
      <c r="BN176" s="59"/>
      <c r="BO176" s="59"/>
      <c r="BP176" s="59"/>
      <c r="BQ176" s="59"/>
      <c r="BR176" s="59"/>
      <c r="BS176" s="59"/>
      <c r="BT176" s="59"/>
      <c r="CB176" s="105">
        <v>922</v>
      </c>
      <c r="CC176" s="91">
        <f t="shared" si="41"/>
        <v>6.8726960000000341</v>
      </c>
      <c r="CQ176" s="107">
        <v>947</v>
      </c>
      <c r="CR176" s="91">
        <f t="shared" si="42"/>
        <v>6.4032280000000412</v>
      </c>
      <c r="CS176" s="69">
        <v>1007</v>
      </c>
      <c r="CT176" s="91">
        <f t="shared" si="43"/>
        <v>4.9123320000000206</v>
      </c>
      <c r="CX176" s="173">
        <v>28.6999999999999</v>
      </c>
      <c r="CY176" s="116">
        <f t="shared" si="44"/>
        <v>1.2608919999999775</v>
      </c>
      <c r="CZ176" s="69">
        <v>1092</v>
      </c>
      <c r="DA176" s="91">
        <f t="shared" si="45"/>
        <v>3.442024000000047</v>
      </c>
      <c r="DB176" s="69">
        <v>287</v>
      </c>
      <c r="DC176" s="91">
        <f t="shared" si="46"/>
        <v>2.5072040000000229</v>
      </c>
      <c r="DN176" s="69">
        <v>572</v>
      </c>
      <c r="DO176" s="91">
        <f t="shared" si="47"/>
        <v>1.0749999999999984</v>
      </c>
    </row>
    <row r="177" spans="30:119" x14ac:dyDescent="0.35">
      <c r="AD177" s="107">
        <v>183</v>
      </c>
      <c r="AE177" s="69">
        <f t="shared" si="39"/>
        <v>1.5400000000000191</v>
      </c>
      <c r="AM177" s="177">
        <v>87.5</v>
      </c>
      <c r="AN177" s="91">
        <v>35</v>
      </c>
      <c r="BK177" s="59"/>
      <c r="BL177" s="59"/>
      <c r="BM177" s="59"/>
      <c r="BN177" s="59"/>
      <c r="BO177" s="59"/>
      <c r="BP177" s="59"/>
      <c r="BQ177" s="59"/>
      <c r="BR177" s="59"/>
      <c r="BS177" s="59"/>
      <c r="BT177" s="59"/>
      <c r="CB177" s="69">
        <v>923</v>
      </c>
      <c r="CC177" s="91">
        <f t="shared" si="41"/>
        <v>6.8545140000000337</v>
      </c>
      <c r="CQ177" s="107">
        <v>948</v>
      </c>
      <c r="CR177" s="91">
        <f t="shared" si="42"/>
        <v>6.3241770000000415</v>
      </c>
      <c r="CS177" s="69">
        <v>1008</v>
      </c>
      <c r="CT177" s="91">
        <f t="shared" si="43"/>
        <v>4.8246130000000207</v>
      </c>
      <c r="CX177" s="173">
        <v>28.799999999999901</v>
      </c>
      <c r="CY177" s="116">
        <f t="shared" si="44"/>
        <v>1.2391529999999775</v>
      </c>
      <c r="CZ177" s="69">
        <v>1093</v>
      </c>
      <c r="DA177" s="91">
        <f t="shared" si="45"/>
        <v>3.432966000000047</v>
      </c>
      <c r="DB177" s="69">
        <v>288</v>
      </c>
      <c r="DC177" s="91">
        <f t="shared" si="46"/>
        <v>2.492711000000023</v>
      </c>
      <c r="DN177" s="69">
        <v>573</v>
      </c>
      <c r="DO177" s="91">
        <f t="shared" si="47"/>
        <v>1.0812499999999985</v>
      </c>
    </row>
    <row r="178" spans="30:119" x14ac:dyDescent="0.35">
      <c r="AD178" s="107">
        <v>184</v>
      </c>
      <c r="AE178" s="69">
        <f t="shared" si="39"/>
        <v>1.5200000000000191</v>
      </c>
      <c r="AM178" s="177">
        <v>88</v>
      </c>
      <c r="AN178" s="91">
        <v>35</v>
      </c>
      <c r="BK178" s="59"/>
      <c r="BL178" s="59"/>
      <c r="BM178" s="59"/>
      <c r="BN178" s="59"/>
      <c r="BO178" s="59"/>
      <c r="BP178" s="59"/>
      <c r="BQ178" s="59"/>
      <c r="BR178" s="59"/>
      <c r="BS178" s="59"/>
      <c r="BT178" s="59"/>
      <c r="CB178" s="105">
        <v>924</v>
      </c>
      <c r="CC178" s="91">
        <f t="shared" si="41"/>
        <v>6.8363320000000334</v>
      </c>
      <c r="CQ178" s="107">
        <v>949</v>
      </c>
      <c r="CR178" s="91">
        <f t="shared" si="42"/>
        <v>6.2451260000000417</v>
      </c>
      <c r="CS178" s="69">
        <v>1009</v>
      </c>
      <c r="CT178" s="91">
        <f t="shared" si="43"/>
        <v>4.7368940000000208</v>
      </c>
      <c r="CX178" s="173">
        <v>28.899999999999899</v>
      </c>
      <c r="CY178" s="116">
        <f t="shared" si="44"/>
        <v>1.2174139999999776</v>
      </c>
      <c r="CZ178" s="69">
        <v>1094</v>
      </c>
      <c r="DA178" s="91">
        <f t="shared" si="45"/>
        <v>3.423908000000047</v>
      </c>
      <c r="DB178" s="69">
        <v>289</v>
      </c>
      <c r="DC178" s="91">
        <f t="shared" si="46"/>
        <v>2.4782180000000231</v>
      </c>
      <c r="DN178" s="69">
        <v>574</v>
      </c>
      <c r="DO178" s="91">
        <f t="shared" si="47"/>
        <v>1.0874999999999986</v>
      </c>
    </row>
    <row r="179" spans="30:119" x14ac:dyDescent="0.35">
      <c r="AD179" s="107">
        <v>185</v>
      </c>
      <c r="AE179" s="69">
        <f t="shared" si="39"/>
        <v>1.5000000000000191</v>
      </c>
      <c r="AM179" s="177">
        <v>88.5</v>
      </c>
      <c r="AN179" s="91">
        <v>35</v>
      </c>
      <c r="BK179" s="59"/>
      <c r="BL179" s="59"/>
      <c r="BM179" s="59"/>
      <c r="BN179" s="59"/>
      <c r="BO179" s="59"/>
      <c r="BP179" s="59"/>
      <c r="BQ179" s="59"/>
      <c r="BR179" s="59"/>
      <c r="BS179" s="59"/>
      <c r="BT179" s="59"/>
      <c r="CB179" s="69">
        <v>925</v>
      </c>
      <c r="CC179" s="91">
        <f t="shared" si="41"/>
        <v>6.818150000000033</v>
      </c>
      <c r="CQ179" s="107">
        <v>950</v>
      </c>
      <c r="CR179" s="91">
        <f t="shared" si="42"/>
        <v>6.1660750000000419</v>
      </c>
      <c r="CS179" s="69">
        <v>1010</v>
      </c>
      <c r="CT179" s="91">
        <f t="shared" si="43"/>
        <v>4.6491750000000209</v>
      </c>
      <c r="CX179" s="173">
        <v>28.999999999999901</v>
      </c>
      <c r="CY179" s="116">
        <f t="shared" si="44"/>
        <v>1.1956749999999776</v>
      </c>
      <c r="CZ179" s="69">
        <v>1095</v>
      </c>
      <c r="DA179" s="91">
        <f t="shared" si="45"/>
        <v>3.414850000000047</v>
      </c>
      <c r="DB179" s="69">
        <v>290</v>
      </c>
      <c r="DC179" s="91">
        <f t="shared" si="46"/>
        <v>2.4637250000000233</v>
      </c>
      <c r="DN179" s="69">
        <v>575</v>
      </c>
      <c r="DO179" s="91">
        <f t="shared" si="47"/>
        <v>1.0937499999999987</v>
      </c>
    </row>
    <row r="180" spans="30:119" x14ac:dyDescent="0.35">
      <c r="AD180" s="107">
        <v>186</v>
      </c>
      <c r="AE180" s="69">
        <f t="shared" si="39"/>
        <v>1.4800000000000191</v>
      </c>
      <c r="AM180" s="177">
        <v>89</v>
      </c>
      <c r="AN180" s="91">
        <v>35</v>
      </c>
      <c r="BK180" s="59"/>
      <c r="BL180" s="59"/>
      <c r="BM180" s="59"/>
      <c r="BN180" s="59"/>
      <c r="BO180" s="59"/>
      <c r="BP180" s="59"/>
      <c r="BQ180" s="59"/>
      <c r="BR180" s="59"/>
      <c r="BS180" s="59"/>
      <c r="BT180" s="59"/>
      <c r="CB180" s="105">
        <v>926</v>
      </c>
      <c r="CC180" s="91">
        <f t="shared" si="41"/>
        <v>6.7999680000000327</v>
      </c>
      <c r="CQ180" s="107">
        <v>951</v>
      </c>
      <c r="CR180" s="91">
        <f t="shared" si="42"/>
        <v>6.0870240000000422</v>
      </c>
      <c r="CS180" s="69">
        <v>1011</v>
      </c>
      <c r="CT180" s="91">
        <f t="shared" si="43"/>
        <v>4.561456000000021</v>
      </c>
      <c r="CX180" s="173">
        <v>29.099999999999898</v>
      </c>
      <c r="CY180" s="116">
        <f t="shared" si="44"/>
        <v>1.1739359999999777</v>
      </c>
      <c r="CZ180" s="69">
        <v>1096</v>
      </c>
      <c r="DA180" s="91">
        <f t="shared" si="45"/>
        <v>3.405792000000047</v>
      </c>
      <c r="DB180" s="69">
        <v>291</v>
      </c>
      <c r="DC180" s="91">
        <f t="shared" si="46"/>
        <v>2.4492320000000234</v>
      </c>
      <c r="DN180" s="69">
        <v>576</v>
      </c>
      <c r="DO180" s="91">
        <f t="shared" si="47"/>
        <v>1.0999999999999988</v>
      </c>
    </row>
    <row r="181" spans="30:119" x14ac:dyDescent="0.35">
      <c r="AD181" s="107">
        <v>187</v>
      </c>
      <c r="AE181" s="69">
        <f t="shared" si="39"/>
        <v>1.4600000000000191</v>
      </c>
      <c r="AM181" s="177">
        <v>89.5</v>
      </c>
      <c r="AN181" s="91">
        <v>35</v>
      </c>
      <c r="BK181" s="59"/>
      <c r="BL181" s="59"/>
      <c r="BM181" s="59"/>
      <c r="BN181" s="59"/>
      <c r="BO181" s="59"/>
      <c r="BP181" s="59"/>
      <c r="BQ181" s="59"/>
      <c r="BR181" s="59"/>
      <c r="BS181" s="59"/>
      <c r="BT181" s="59"/>
      <c r="CB181" s="69">
        <v>927</v>
      </c>
      <c r="CC181" s="91">
        <f t="shared" si="41"/>
        <v>6.7817860000000323</v>
      </c>
      <c r="CQ181" s="107">
        <v>952</v>
      </c>
      <c r="CR181" s="91">
        <f t="shared" si="42"/>
        <v>6.0079730000000424</v>
      </c>
      <c r="CS181" s="69">
        <v>1012</v>
      </c>
      <c r="CT181" s="91">
        <f t="shared" si="43"/>
        <v>4.4737370000000212</v>
      </c>
      <c r="CX181" s="173">
        <v>29.1999999999999</v>
      </c>
      <c r="CY181" s="116">
        <f t="shared" si="44"/>
        <v>1.1521969999999777</v>
      </c>
      <c r="CZ181" s="69">
        <v>1097</v>
      </c>
      <c r="DA181" s="91">
        <f t="shared" si="45"/>
        <v>3.396734000000047</v>
      </c>
      <c r="DB181" s="69">
        <v>292</v>
      </c>
      <c r="DC181" s="91">
        <f t="shared" si="46"/>
        <v>2.4347390000000235</v>
      </c>
      <c r="DN181" s="69">
        <v>577</v>
      </c>
      <c r="DO181" s="91">
        <f t="shared" si="47"/>
        <v>1.1062499999999988</v>
      </c>
    </row>
    <row r="182" spans="30:119" x14ac:dyDescent="0.35">
      <c r="AD182" s="107">
        <v>188</v>
      </c>
      <c r="AE182" s="69">
        <f t="shared" si="39"/>
        <v>1.440000000000019</v>
      </c>
      <c r="AM182" s="177">
        <v>90</v>
      </c>
      <c r="AN182" s="91">
        <v>35</v>
      </c>
      <c r="BK182" s="59"/>
      <c r="BL182" s="59"/>
      <c r="BM182" s="59"/>
      <c r="BN182" s="59"/>
      <c r="BO182" s="59"/>
      <c r="BP182" s="59"/>
      <c r="BQ182" s="59"/>
      <c r="BR182" s="59"/>
      <c r="BS182" s="59"/>
      <c r="BT182" s="59"/>
      <c r="CB182" s="105">
        <v>928</v>
      </c>
      <c r="CC182" s="91">
        <f t="shared" si="41"/>
        <v>6.7636040000000319</v>
      </c>
      <c r="CQ182" s="107">
        <v>953</v>
      </c>
      <c r="CR182" s="91">
        <f t="shared" si="42"/>
        <v>5.9289220000000427</v>
      </c>
      <c r="CS182" s="69">
        <v>1013</v>
      </c>
      <c r="CT182" s="91">
        <f t="shared" si="43"/>
        <v>4.3860180000000213</v>
      </c>
      <c r="CX182" s="173">
        <v>29.299999999999901</v>
      </c>
      <c r="CY182" s="116">
        <f t="shared" si="44"/>
        <v>1.1304579999999778</v>
      </c>
      <c r="CZ182" s="69">
        <v>1098</v>
      </c>
      <c r="DA182" s="91">
        <f t="shared" si="45"/>
        <v>3.387676000000047</v>
      </c>
      <c r="DB182" s="69">
        <v>293</v>
      </c>
      <c r="DC182" s="91">
        <f t="shared" si="46"/>
        <v>2.4202460000000237</v>
      </c>
      <c r="DN182" s="69">
        <v>578</v>
      </c>
      <c r="DO182" s="91">
        <f t="shared" si="47"/>
        <v>1.1124999999999989</v>
      </c>
    </row>
    <row r="183" spans="30:119" x14ac:dyDescent="0.35">
      <c r="AD183" s="107">
        <v>189</v>
      </c>
      <c r="AE183" s="69">
        <f t="shared" si="39"/>
        <v>1.420000000000019</v>
      </c>
      <c r="AM183" s="177">
        <v>90.5</v>
      </c>
      <c r="AN183" s="91">
        <v>35</v>
      </c>
      <c r="BK183" s="59"/>
      <c r="BL183" s="59"/>
      <c r="BM183" s="59"/>
      <c r="BN183" s="59"/>
      <c r="BO183" s="59"/>
      <c r="BP183" s="59"/>
      <c r="BQ183" s="59"/>
      <c r="BR183" s="59"/>
      <c r="BS183" s="59"/>
      <c r="BT183" s="59"/>
      <c r="CB183" s="69">
        <v>929</v>
      </c>
      <c r="CC183" s="91">
        <f t="shared" si="41"/>
        <v>6.7454220000000316</v>
      </c>
      <c r="CQ183" s="107">
        <v>954</v>
      </c>
      <c r="CR183" s="91">
        <f t="shared" si="42"/>
        <v>5.8498710000000429</v>
      </c>
      <c r="CS183" s="69">
        <v>1014</v>
      </c>
      <c r="CT183" s="91">
        <f t="shared" si="43"/>
        <v>4.2982990000000214</v>
      </c>
      <c r="CX183" s="173">
        <v>29.399999999999899</v>
      </c>
      <c r="CY183" s="116">
        <f t="shared" si="44"/>
        <v>1.1087189999999778</v>
      </c>
      <c r="CZ183" s="69">
        <v>1099</v>
      </c>
      <c r="DA183" s="91">
        <f t="shared" si="45"/>
        <v>3.378618000000047</v>
      </c>
      <c r="DB183" s="69">
        <v>294</v>
      </c>
      <c r="DC183" s="91">
        <f t="shared" si="46"/>
        <v>2.4057530000000238</v>
      </c>
      <c r="DN183" s="69">
        <v>579</v>
      </c>
      <c r="DO183" s="91">
        <f t="shared" si="47"/>
        <v>1.118749999999999</v>
      </c>
    </row>
    <row r="184" spans="30:119" x14ac:dyDescent="0.35">
      <c r="AD184" s="107">
        <v>190</v>
      </c>
      <c r="AE184" s="69">
        <f t="shared" si="39"/>
        <v>1.400000000000019</v>
      </c>
      <c r="AM184" s="177">
        <v>91</v>
      </c>
      <c r="AN184" s="91">
        <v>35</v>
      </c>
      <c r="BK184" s="59"/>
      <c r="BL184" s="59"/>
      <c r="BM184" s="59"/>
      <c r="BN184" s="59"/>
      <c r="BO184" s="59"/>
      <c r="BP184" s="59"/>
      <c r="BQ184" s="59"/>
      <c r="BR184" s="59"/>
      <c r="BS184" s="59"/>
      <c r="BT184" s="59"/>
      <c r="CB184" s="105">
        <v>930</v>
      </c>
      <c r="CC184" s="91">
        <f t="shared" si="41"/>
        <v>6.7272400000000312</v>
      </c>
      <c r="CQ184" s="107">
        <v>955</v>
      </c>
      <c r="CR184" s="91">
        <f t="shared" si="42"/>
        <v>5.7708200000000431</v>
      </c>
      <c r="CS184" s="69">
        <v>1015</v>
      </c>
      <c r="CT184" s="91">
        <f t="shared" si="43"/>
        <v>4.2105800000000215</v>
      </c>
      <c r="CX184" s="173">
        <v>29.499999999999901</v>
      </c>
      <c r="CY184" s="116">
        <f t="shared" si="44"/>
        <v>1.0869799999999779</v>
      </c>
      <c r="CZ184" s="69">
        <v>1100</v>
      </c>
      <c r="DA184" s="91">
        <f t="shared" si="45"/>
        <v>3.369560000000047</v>
      </c>
      <c r="DB184" s="69">
        <v>295</v>
      </c>
      <c r="DC184" s="91">
        <f t="shared" si="46"/>
        <v>2.3912600000000239</v>
      </c>
      <c r="DN184" s="69">
        <v>580</v>
      </c>
      <c r="DO184" s="91">
        <f t="shared" si="47"/>
        <v>1.1249999999999991</v>
      </c>
    </row>
    <row r="185" spans="30:119" x14ac:dyDescent="0.35">
      <c r="AD185" s="107">
        <v>191</v>
      </c>
      <c r="AE185" s="69">
        <f t="shared" si="39"/>
        <v>1.380000000000019</v>
      </c>
      <c r="AM185" s="177">
        <v>91.5</v>
      </c>
      <c r="AN185" s="91">
        <v>35</v>
      </c>
      <c r="BK185" s="59"/>
      <c r="BL185" s="59"/>
      <c r="BM185" s="59"/>
      <c r="BN185" s="59"/>
      <c r="BO185" s="59"/>
      <c r="BP185" s="59"/>
      <c r="BQ185" s="59"/>
      <c r="BR185" s="59"/>
      <c r="BS185" s="59"/>
      <c r="BT185" s="59"/>
      <c r="CB185" s="69">
        <v>931</v>
      </c>
      <c r="CC185" s="91">
        <f t="shared" si="41"/>
        <v>6.7090580000000308</v>
      </c>
      <c r="CQ185" s="107">
        <v>956</v>
      </c>
      <c r="CR185" s="91">
        <f t="shared" si="42"/>
        <v>5.6917690000000434</v>
      </c>
      <c r="CS185" s="69">
        <v>1016</v>
      </c>
      <c r="CT185" s="91">
        <f t="shared" si="43"/>
        <v>4.1228610000000216</v>
      </c>
      <c r="CX185" s="173">
        <v>29.599999999999898</v>
      </c>
      <c r="CY185" s="116">
        <f t="shared" si="44"/>
        <v>1.0652409999999779</v>
      </c>
      <c r="CZ185" s="69">
        <v>1101</v>
      </c>
      <c r="DA185" s="91">
        <f t="shared" si="45"/>
        <v>3.360502000000047</v>
      </c>
      <c r="DB185" s="69">
        <v>296</v>
      </c>
      <c r="DC185" s="91">
        <f t="shared" si="46"/>
        <v>2.3767670000000241</v>
      </c>
      <c r="DN185" s="69">
        <v>581</v>
      </c>
      <c r="DO185" s="91">
        <f t="shared" si="47"/>
        <v>1.1312499999999992</v>
      </c>
    </row>
    <row r="186" spans="30:119" x14ac:dyDescent="0.35">
      <c r="AD186" s="107">
        <v>192</v>
      </c>
      <c r="AE186" s="69">
        <f t="shared" si="39"/>
        <v>1.360000000000019</v>
      </c>
      <c r="AM186" s="177">
        <v>92</v>
      </c>
      <c r="AN186" s="91">
        <v>35</v>
      </c>
      <c r="BK186" s="59"/>
      <c r="BL186" s="59"/>
      <c r="BM186" s="59"/>
      <c r="BN186" s="59"/>
      <c r="BO186" s="59"/>
      <c r="BP186" s="59"/>
      <c r="BQ186" s="59"/>
      <c r="BR186" s="59"/>
      <c r="BS186" s="59"/>
      <c r="BT186" s="59"/>
      <c r="CB186" s="105">
        <v>932</v>
      </c>
      <c r="CC186" s="91">
        <f t="shared" si="41"/>
        <v>6.6908760000000305</v>
      </c>
      <c r="CQ186" s="107">
        <v>957</v>
      </c>
      <c r="CR186" s="91">
        <f t="shared" si="42"/>
        <v>5.6127180000000436</v>
      </c>
      <c r="CS186" s="69">
        <v>1017</v>
      </c>
      <c r="CT186" s="91">
        <f t="shared" si="43"/>
        <v>4.0351420000000218</v>
      </c>
      <c r="CX186" s="173">
        <v>29.6999999999999</v>
      </c>
      <c r="CY186" s="116">
        <f t="shared" si="44"/>
        <v>1.0435019999999779</v>
      </c>
      <c r="CZ186" s="69">
        <v>1102</v>
      </c>
      <c r="DA186" s="91">
        <f t="shared" si="45"/>
        <v>3.3514440000000469</v>
      </c>
      <c r="DB186" s="69">
        <v>297</v>
      </c>
      <c r="DC186" s="91">
        <f t="shared" si="46"/>
        <v>2.3622740000000242</v>
      </c>
      <c r="DN186" s="69">
        <v>582</v>
      </c>
      <c r="DO186" s="91">
        <f t="shared" si="47"/>
        <v>1.1374999999999993</v>
      </c>
    </row>
    <row r="187" spans="30:119" x14ac:dyDescent="0.35">
      <c r="AD187" s="107">
        <v>193</v>
      </c>
      <c r="AE187" s="69">
        <f t="shared" si="39"/>
        <v>1.340000000000019</v>
      </c>
      <c r="AM187" s="177">
        <v>92.5</v>
      </c>
      <c r="AN187" s="91">
        <v>35</v>
      </c>
      <c r="BK187" s="59"/>
      <c r="BL187" s="59"/>
      <c r="BM187" s="59"/>
      <c r="BN187" s="59"/>
      <c r="BO187" s="59"/>
      <c r="BP187" s="59"/>
      <c r="BQ187" s="59"/>
      <c r="BR187" s="59"/>
      <c r="BS187" s="59"/>
      <c r="BT187" s="59"/>
      <c r="CB187" s="69">
        <v>933</v>
      </c>
      <c r="CC187" s="91">
        <f t="shared" si="41"/>
        <v>6.6726940000000301</v>
      </c>
      <c r="CQ187" s="107">
        <v>958</v>
      </c>
      <c r="CR187" s="91">
        <f t="shared" si="42"/>
        <v>5.5336670000000439</v>
      </c>
      <c r="CS187" s="69">
        <v>1018</v>
      </c>
      <c r="CT187" s="91">
        <f t="shared" si="43"/>
        <v>3.9474230000000219</v>
      </c>
      <c r="CX187" s="173">
        <v>29.799999999999901</v>
      </c>
      <c r="CY187" s="116">
        <f t="shared" si="44"/>
        <v>1.021762999999978</v>
      </c>
      <c r="CZ187" s="69">
        <v>1103</v>
      </c>
      <c r="DA187" s="91">
        <f t="shared" si="45"/>
        <v>3.3423860000000469</v>
      </c>
      <c r="DB187" s="69">
        <v>298</v>
      </c>
      <c r="DC187" s="91">
        <f t="shared" si="46"/>
        <v>2.3477810000000243</v>
      </c>
      <c r="DN187" s="69">
        <v>583</v>
      </c>
      <c r="DO187" s="91">
        <f t="shared" si="47"/>
        <v>1.1437499999999994</v>
      </c>
    </row>
    <row r="188" spans="30:119" x14ac:dyDescent="0.35">
      <c r="AD188" s="107">
        <v>194</v>
      </c>
      <c r="AE188" s="69">
        <f t="shared" si="39"/>
        <v>1.3200000000000189</v>
      </c>
      <c r="AM188" s="177">
        <v>93</v>
      </c>
      <c r="AN188" s="91">
        <v>35</v>
      </c>
      <c r="BK188" s="59"/>
      <c r="BL188" s="59"/>
      <c r="BM188" s="59"/>
      <c r="BN188" s="59"/>
      <c r="BO188" s="59"/>
      <c r="BP188" s="59"/>
      <c r="BQ188" s="59"/>
      <c r="BR188" s="59"/>
      <c r="BS188" s="59"/>
      <c r="BT188" s="59"/>
      <c r="CB188" s="105">
        <v>934</v>
      </c>
      <c r="CC188" s="91">
        <f t="shared" si="41"/>
        <v>6.6545120000000297</v>
      </c>
      <c r="CQ188" s="107">
        <v>959</v>
      </c>
      <c r="CR188" s="91">
        <f t="shared" si="42"/>
        <v>5.4546160000000441</v>
      </c>
      <c r="CS188" s="69">
        <v>1019</v>
      </c>
      <c r="CT188" s="91">
        <f t="shared" si="43"/>
        <v>3.859704000000022</v>
      </c>
      <c r="CX188" s="173">
        <v>29.899999999999899</v>
      </c>
      <c r="CY188" s="116">
        <f t="shared" si="44"/>
        <v>1.000023999999978</v>
      </c>
      <c r="CZ188" s="69">
        <v>1104</v>
      </c>
      <c r="DA188" s="91">
        <f t="shared" si="45"/>
        <v>3.3333280000000469</v>
      </c>
      <c r="DB188" s="69">
        <v>299</v>
      </c>
      <c r="DC188" s="91">
        <f t="shared" si="46"/>
        <v>2.3332880000000245</v>
      </c>
      <c r="DN188" s="69">
        <v>584</v>
      </c>
      <c r="DO188" s="91">
        <f t="shared" si="47"/>
        <v>1.1499999999999995</v>
      </c>
    </row>
    <row r="189" spans="30:119" x14ac:dyDescent="0.35">
      <c r="AD189" s="107">
        <v>195</v>
      </c>
      <c r="AE189" s="69">
        <f t="shared" si="39"/>
        <v>1.3000000000000189</v>
      </c>
      <c r="AM189" s="177">
        <v>93.5</v>
      </c>
      <c r="AN189" s="91">
        <v>35</v>
      </c>
      <c r="BK189" s="59"/>
      <c r="BL189" s="59"/>
      <c r="BM189" s="59"/>
      <c r="BN189" s="59"/>
      <c r="BO189" s="59"/>
      <c r="BP189" s="59"/>
      <c r="BQ189" s="59"/>
      <c r="BR189" s="59"/>
      <c r="BS189" s="59"/>
      <c r="BT189" s="59"/>
      <c r="CB189" s="69">
        <v>935</v>
      </c>
      <c r="CC189" s="91">
        <f t="shared" si="41"/>
        <v>6.6363300000000294</v>
      </c>
      <c r="CQ189" s="107">
        <v>960</v>
      </c>
      <c r="CR189" s="91">
        <f t="shared" si="42"/>
        <v>5.3755650000000443</v>
      </c>
      <c r="CS189" s="69">
        <v>1020</v>
      </c>
      <c r="CT189" s="91">
        <f t="shared" si="43"/>
        <v>3.7719850000000221</v>
      </c>
      <c r="CX189" s="173">
        <v>29.999999999999901</v>
      </c>
      <c r="CY189" s="116">
        <f t="shared" si="44"/>
        <v>0.97828499999997809</v>
      </c>
      <c r="CZ189" s="69">
        <v>1105</v>
      </c>
      <c r="DA189" s="91">
        <f t="shared" si="45"/>
        <v>3.3242700000000469</v>
      </c>
      <c r="DB189" s="69">
        <v>300</v>
      </c>
      <c r="DC189" s="91">
        <f t="shared" si="46"/>
        <v>2.3187950000000246</v>
      </c>
      <c r="DN189" s="69">
        <v>585</v>
      </c>
      <c r="DO189" s="91">
        <f t="shared" si="47"/>
        <v>1.1562499999999996</v>
      </c>
    </row>
    <row r="190" spans="30:119" x14ac:dyDescent="0.35">
      <c r="AD190" s="107">
        <v>196</v>
      </c>
      <c r="AE190" s="69">
        <f t="shared" si="39"/>
        <v>1.2800000000000189</v>
      </c>
      <c r="AM190" s="177">
        <v>94</v>
      </c>
      <c r="AN190" s="91">
        <v>35</v>
      </c>
      <c r="BK190" s="59"/>
      <c r="BL190" s="59"/>
      <c r="BM190" s="59"/>
      <c r="BN190" s="59"/>
      <c r="BO190" s="59"/>
      <c r="BP190" s="59"/>
      <c r="BQ190" s="59"/>
      <c r="BR190" s="59"/>
      <c r="BS190" s="59"/>
      <c r="BT190" s="59"/>
      <c r="CB190" s="105">
        <v>936</v>
      </c>
      <c r="CC190" s="91">
        <f t="shared" si="41"/>
        <v>6.618148000000029</v>
      </c>
      <c r="CQ190" s="107">
        <v>961</v>
      </c>
      <c r="CR190" s="91">
        <f t="shared" si="42"/>
        <v>5.2965140000000446</v>
      </c>
      <c r="CS190" s="69">
        <v>1021</v>
      </c>
      <c r="CT190" s="91">
        <f t="shared" si="43"/>
        <v>3.6842660000000222</v>
      </c>
      <c r="CX190" s="173">
        <v>30.099999999999898</v>
      </c>
      <c r="CY190" s="116">
        <f t="shared" si="44"/>
        <v>0.95654599999997814</v>
      </c>
      <c r="CZ190" s="69">
        <v>1106</v>
      </c>
      <c r="DA190" s="91">
        <f t="shared" si="45"/>
        <v>3.3152120000000469</v>
      </c>
      <c r="DB190" s="69">
        <v>301</v>
      </c>
      <c r="DC190" s="91">
        <f t="shared" si="46"/>
        <v>2.3043020000000247</v>
      </c>
      <c r="DN190" s="69">
        <v>586</v>
      </c>
      <c r="DO190" s="91">
        <f t="shared" si="47"/>
        <v>1.1624999999999996</v>
      </c>
    </row>
    <row r="191" spans="30:119" x14ac:dyDescent="0.35">
      <c r="AD191" s="107">
        <v>197</v>
      </c>
      <c r="AE191" s="69">
        <f t="shared" si="39"/>
        <v>1.2600000000000189</v>
      </c>
      <c r="AM191" s="177">
        <v>94.5</v>
      </c>
      <c r="AN191" s="91">
        <v>35</v>
      </c>
      <c r="BK191" s="59"/>
      <c r="BL191" s="59"/>
      <c r="BM191" s="59"/>
      <c r="BN191" s="59"/>
      <c r="BO191" s="59"/>
      <c r="BP191" s="59"/>
      <c r="BQ191" s="59"/>
      <c r="BR191" s="59"/>
      <c r="BS191" s="59"/>
      <c r="BT191" s="59"/>
      <c r="CB191" s="69">
        <v>937</v>
      </c>
      <c r="CC191" s="91">
        <f t="shared" si="41"/>
        <v>6.5999660000000286</v>
      </c>
      <c r="CQ191" s="107">
        <v>962</v>
      </c>
      <c r="CR191" s="91">
        <f t="shared" si="42"/>
        <v>5.2174630000000448</v>
      </c>
      <c r="CS191" s="69">
        <v>1022</v>
      </c>
      <c r="CT191" s="91">
        <f t="shared" si="43"/>
        <v>3.5965470000000224</v>
      </c>
      <c r="CX191" s="173">
        <v>30.1999999999999</v>
      </c>
      <c r="CY191" s="116">
        <f t="shared" si="44"/>
        <v>0.93480699999997818</v>
      </c>
      <c r="CZ191" s="69">
        <v>1107</v>
      </c>
      <c r="DA191" s="91">
        <f t="shared" si="45"/>
        <v>3.3061540000000469</v>
      </c>
      <c r="DB191" s="69">
        <v>302</v>
      </c>
      <c r="DC191" s="91">
        <f t="shared" si="46"/>
        <v>2.2898090000000249</v>
      </c>
      <c r="DN191" s="69">
        <v>587</v>
      </c>
      <c r="DO191" s="91">
        <f t="shared" si="47"/>
        <v>1.1687499999999997</v>
      </c>
    </row>
    <row r="192" spans="30:119" x14ac:dyDescent="0.35">
      <c r="AD192" s="107">
        <v>198</v>
      </c>
      <c r="AE192" s="69">
        <f t="shared" si="39"/>
        <v>1.2400000000000189</v>
      </c>
      <c r="AM192" s="177">
        <v>95</v>
      </c>
      <c r="AN192" s="91">
        <v>35</v>
      </c>
      <c r="BK192" s="59"/>
      <c r="BL192" s="59"/>
      <c r="BM192" s="59"/>
      <c r="BN192" s="59"/>
      <c r="BO192" s="59"/>
      <c r="BP192" s="59"/>
      <c r="BQ192" s="59"/>
      <c r="BR192" s="59"/>
      <c r="BS192" s="59"/>
      <c r="BT192" s="59"/>
      <c r="CB192" s="105">
        <v>938</v>
      </c>
      <c r="CC192" s="91">
        <f t="shared" si="41"/>
        <v>6.5817840000000283</v>
      </c>
      <c r="CQ192" s="107">
        <v>963</v>
      </c>
      <c r="CR192" s="91">
        <f t="shared" si="42"/>
        <v>5.1384120000000451</v>
      </c>
      <c r="CS192" s="69">
        <v>1023</v>
      </c>
      <c r="CT192" s="91">
        <f t="shared" si="43"/>
        <v>3.5088280000000225</v>
      </c>
      <c r="CX192" s="173">
        <v>30.299999999999901</v>
      </c>
      <c r="CY192" s="116">
        <f t="shared" si="44"/>
        <v>0.91306799999997823</v>
      </c>
      <c r="CZ192" s="69">
        <v>1108</v>
      </c>
      <c r="DA192" s="91">
        <f t="shared" si="45"/>
        <v>3.2970960000000469</v>
      </c>
      <c r="DB192" s="69">
        <v>303</v>
      </c>
      <c r="DC192" s="91">
        <f t="shared" si="46"/>
        <v>2.275316000000025</v>
      </c>
      <c r="DN192" s="69">
        <v>588</v>
      </c>
      <c r="DO192" s="91">
        <f t="shared" si="47"/>
        <v>1.1749999999999998</v>
      </c>
    </row>
    <row r="193" spans="30:119" x14ac:dyDescent="0.35">
      <c r="AD193" s="107">
        <v>199</v>
      </c>
      <c r="AE193" s="69">
        <f t="shared" si="39"/>
        <v>1.2200000000000188</v>
      </c>
      <c r="AM193" s="177">
        <v>95.5</v>
      </c>
      <c r="AN193" s="91">
        <v>35</v>
      </c>
      <c r="BK193" s="59"/>
      <c r="BL193" s="59"/>
      <c r="BM193" s="59"/>
      <c r="BN193" s="59"/>
      <c r="BO193" s="59"/>
      <c r="BP193" s="59"/>
      <c r="BQ193" s="59"/>
      <c r="BR193" s="59"/>
      <c r="BS193" s="59"/>
      <c r="BT193" s="59"/>
      <c r="CB193" s="69">
        <v>939</v>
      </c>
      <c r="CC193" s="91">
        <f t="shared" si="41"/>
        <v>6.5636020000000279</v>
      </c>
      <c r="CQ193" s="107">
        <v>964</v>
      </c>
      <c r="CR193" s="91">
        <f t="shared" si="42"/>
        <v>5.0593610000000453</v>
      </c>
      <c r="CS193" s="69">
        <v>1024</v>
      </c>
      <c r="CT193" s="91">
        <f t="shared" si="43"/>
        <v>3.4211090000000226</v>
      </c>
      <c r="CX193" s="173">
        <v>30.399999999999899</v>
      </c>
      <c r="CY193" s="116">
        <f t="shared" si="44"/>
        <v>0.89132899999997828</v>
      </c>
      <c r="CZ193" s="69">
        <v>1109</v>
      </c>
      <c r="DA193" s="91">
        <f t="shared" si="45"/>
        <v>3.2880380000000469</v>
      </c>
      <c r="DB193" s="69">
        <v>304</v>
      </c>
      <c r="DC193" s="91">
        <f t="shared" si="46"/>
        <v>2.2608230000000251</v>
      </c>
      <c r="DN193" s="69">
        <v>589</v>
      </c>
      <c r="DO193" s="91">
        <f t="shared" si="47"/>
        <v>1.1812499999999999</v>
      </c>
    </row>
    <row r="194" spans="30:119" x14ac:dyDescent="0.35">
      <c r="AD194" s="107">
        <v>200</v>
      </c>
      <c r="AE194" s="69">
        <f t="shared" si="39"/>
        <v>1.2000000000000188</v>
      </c>
      <c r="AM194" s="177">
        <v>96</v>
      </c>
      <c r="AN194" s="91">
        <v>35</v>
      </c>
      <c r="BK194" s="59"/>
      <c r="BL194" s="59"/>
      <c r="BM194" s="59"/>
      <c r="BN194" s="59"/>
      <c r="BO194" s="59"/>
      <c r="BP194" s="59"/>
      <c r="BQ194" s="59"/>
      <c r="BR194" s="59"/>
      <c r="BS194" s="59"/>
      <c r="BT194" s="59"/>
      <c r="CB194" s="105">
        <v>940</v>
      </c>
      <c r="CC194" s="91">
        <f t="shared" si="41"/>
        <v>6.5454200000000275</v>
      </c>
      <c r="CQ194" s="107">
        <v>965</v>
      </c>
      <c r="CR194" s="91">
        <f t="shared" si="42"/>
        <v>4.9803100000000455</v>
      </c>
      <c r="CS194" s="69">
        <v>1025</v>
      </c>
      <c r="CT194" s="91">
        <f t="shared" si="43"/>
        <v>3.3333900000000227</v>
      </c>
      <c r="CX194" s="173">
        <v>30.499999999999901</v>
      </c>
      <c r="CY194" s="116">
        <f t="shared" si="44"/>
        <v>0.86958999999997832</v>
      </c>
      <c r="CZ194" s="69">
        <v>1110</v>
      </c>
      <c r="DA194" s="91">
        <f t="shared" si="45"/>
        <v>3.2789800000000469</v>
      </c>
      <c r="DB194" s="69">
        <v>305</v>
      </c>
      <c r="DC194" s="91">
        <f t="shared" si="46"/>
        <v>2.2463300000000253</v>
      </c>
      <c r="DN194" s="69">
        <v>590</v>
      </c>
      <c r="DO194" s="91">
        <f t="shared" si="47"/>
        <v>1.1875</v>
      </c>
    </row>
    <row r="195" spans="30:119" x14ac:dyDescent="0.35">
      <c r="AD195" s="107">
        <v>201</v>
      </c>
      <c r="AE195" s="69">
        <f t="shared" si="39"/>
        <v>1.1800000000000188</v>
      </c>
      <c r="AM195" s="177">
        <v>96.5</v>
      </c>
      <c r="AN195" s="91">
        <v>35</v>
      </c>
      <c r="BK195" s="59"/>
      <c r="BL195" s="59"/>
      <c r="BM195" s="59"/>
      <c r="BN195" s="59"/>
      <c r="BO195" s="59"/>
      <c r="BP195" s="59"/>
      <c r="BQ195" s="59"/>
      <c r="BR195" s="59"/>
      <c r="BS195" s="59"/>
      <c r="BT195" s="59"/>
      <c r="CB195" s="69">
        <v>941</v>
      </c>
      <c r="CC195" s="91">
        <f t="shared" si="41"/>
        <v>6.5272380000000272</v>
      </c>
      <c r="CQ195" s="107">
        <v>966</v>
      </c>
      <c r="CR195" s="91">
        <f t="shared" si="42"/>
        <v>4.9012590000000458</v>
      </c>
      <c r="CS195" s="69">
        <v>1026</v>
      </c>
      <c r="CT195" s="91">
        <f t="shared" si="43"/>
        <v>3.2456710000000228</v>
      </c>
      <c r="CX195" s="173">
        <v>30.599999999999898</v>
      </c>
      <c r="CY195" s="116">
        <f t="shared" si="44"/>
        <v>0.84785099999997837</v>
      </c>
      <c r="CZ195" s="69">
        <v>1111</v>
      </c>
      <c r="DA195" s="91">
        <f t="shared" si="45"/>
        <v>3.2699220000000468</v>
      </c>
      <c r="DB195" s="69">
        <v>306</v>
      </c>
      <c r="DC195" s="91">
        <f t="shared" si="46"/>
        <v>2.2318370000000254</v>
      </c>
      <c r="DN195" s="69">
        <v>591</v>
      </c>
      <c r="DO195" s="91">
        <f t="shared" si="47"/>
        <v>1.1937500000000001</v>
      </c>
    </row>
    <row r="196" spans="30:119" x14ac:dyDescent="0.35">
      <c r="AD196" s="107">
        <v>202</v>
      </c>
      <c r="AE196" s="69">
        <f t="shared" si="39"/>
        <v>1.1600000000000188</v>
      </c>
      <c r="AM196" s="177">
        <v>97</v>
      </c>
      <c r="AN196" s="91">
        <v>35</v>
      </c>
      <c r="BK196" s="59"/>
      <c r="BL196" s="59"/>
      <c r="BM196" s="59"/>
      <c r="BN196" s="59"/>
      <c r="BO196" s="59"/>
      <c r="BP196" s="59"/>
      <c r="BQ196" s="59"/>
      <c r="BR196" s="59"/>
      <c r="BS196" s="59"/>
      <c r="BT196" s="59"/>
      <c r="CB196" s="105">
        <v>942</v>
      </c>
      <c r="CC196" s="91">
        <f t="shared" si="41"/>
        <v>6.5090560000000268</v>
      </c>
      <c r="CQ196" s="107">
        <v>967</v>
      </c>
      <c r="CR196" s="91">
        <f t="shared" si="42"/>
        <v>4.822208000000046</v>
      </c>
      <c r="CS196" s="69">
        <v>1027</v>
      </c>
      <c r="CT196" s="91">
        <f t="shared" si="43"/>
        <v>3.157952000000023</v>
      </c>
      <c r="CX196" s="173">
        <v>30.6999999999999</v>
      </c>
      <c r="CY196" s="116">
        <f t="shared" si="44"/>
        <v>0.82611199999997842</v>
      </c>
      <c r="CZ196" s="69">
        <v>1112</v>
      </c>
      <c r="DA196" s="91">
        <f t="shared" si="45"/>
        <v>3.2608640000000468</v>
      </c>
      <c r="DB196" s="69">
        <v>307</v>
      </c>
      <c r="DC196" s="91">
        <f t="shared" si="46"/>
        <v>2.2173440000000255</v>
      </c>
      <c r="DN196" s="69">
        <v>592</v>
      </c>
      <c r="DO196" s="91">
        <f t="shared" si="47"/>
        <v>1.2000000000000002</v>
      </c>
    </row>
    <row r="197" spans="30:119" x14ac:dyDescent="0.35">
      <c r="AD197" s="107">
        <v>203</v>
      </c>
      <c r="AE197" s="69">
        <f t="shared" si="39"/>
        <v>1.1400000000000188</v>
      </c>
      <c r="AM197" s="177">
        <v>97.5</v>
      </c>
      <c r="AN197" s="91">
        <v>35</v>
      </c>
      <c r="BK197" s="59"/>
      <c r="BL197" s="59"/>
      <c r="BM197" s="59"/>
      <c r="BN197" s="59"/>
      <c r="BO197" s="59"/>
      <c r="BP197" s="59"/>
      <c r="BQ197" s="59"/>
      <c r="BR197" s="59"/>
      <c r="BS197" s="59"/>
      <c r="BT197" s="59"/>
      <c r="CB197" s="69">
        <v>943</v>
      </c>
      <c r="CC197" s="91">
        <f t="shared" si="41"/>
        <v>6.4908740000000265</v>
      </c>
      <c r="CQ197" s="107">
        <v>968</v>
      </c>
      <c r="CR197" s="91">
        <f t="shared" si="42"/>
        <v>4.7431570000000463</v>
      </c>
      <c r="CS197" s="69">
        <v>1028</v>
      </c>
      <c r="CT197" s="91">
        <f t="shared" si="43"/>
        <v>3.0702330000000231</v>
      </c>
      <c r="CX197" s="173">
        <v>30.799999999999901</v>
      </c>
      <c r="CY197" s="116">
        <f t="shared" si="44"/>
        <v>0.80437299999997847</v>
      </c>
      <c r="CZ197" s="69">
        <v>1113</v>
      </c>
      <c r="DA197" s="91">
        <f t="shared" si="45"/>
        <v>3.2518060000000468</v>
      </c>
      <c r="DB197" s="69">
        <v>308</v>
      </c>
      <c r="DC197" s="91">
        <f t="shared" si="46"/>
        <v>2.2028510000000256</v>
      </c>
      <c r="DN197" s="69">
        <v>593</v>
      </c>
      <c r="DO197" s="91">
        <f t="shared" si="47"/>
        <v>1.2062500000000003</v>
      </c>
    </row>
    <row r="198" spans="30:119" x14ac:dyDescent="0.35">
      <c r="AD198" s="107">
        <v>204</v>
      </c>
      <c r="AE198" s="69">
        <f t="shared" ref="AE198:AE253" si="48">AE197-0.02</f>
        <v>1.1200000000000188</v>
      </c>
      <c r="AM198" s="177">
        <v>98</v>
      </c>
      <c r="AN198" s="91">
        <v>35</v>
      </c>
      <c r="BK198" s="59"/>
      <c r="BL198" s="59"/>
      <c r="BM198" s="59"/>
      <c r="BN198" s="59"/>
      <c r="BO198" s="59"/>
      <c r="BP198" s="59"/>
      <c r="BQ198" s="59"/>
      <c r="BR198" s="59"/>
      <c r="BS198" s="59"/>
      <c r="BT198" s="59"/>
      <c r="CB198" s="105">
        <v>944</v>
      </c>
      <c r="CC198" s="91">
        <f t="shared" ref="CC198:CC261" si="49">CC197-0.018182</f>
        <v>6.4726920000000261</v>
      </c>
      <c r="CQ198" s="107">
        <v>969</v>
      </c>
      <c r="CR198" s="91">
        <f t="shared" ref="CR198:CR256" si="50">CR197-0.079051</f>
        <v>4.6641060000000465</v>
      </c>
      <c r="CS198" s="69">
        <v>1029</v>
      </c>
      <c r="CT198" s="91">
        <f t="shared" ref="CT198:CT231" si="51">CT197-0.087719</f>
        <v>2.9825140000000232</v>
      </c>
      <c r="CX198" s="173">
        <v>30.899999999999899</v>
      </c>
      <c r="CY198" s="116">
        <f t="shared" ref="CY198:CY233" si="52">CY197-0.021739</f>
        <v>0.78263399999997851</v>
      </c>
      <c r="CZ198" s="69">
        <v>1114</v>
      </c>
      <c r="DA198" s="91">
        <f t="shared" ref="DA198:DA261" si="53">DA197-0.009058</f>
        <v>3.2427480000000468</v>
      </c>
      <c r="DB198" s="69">
        <v>309</v>
      </c>
      <c r="DC198" s="91">
        <f t="shared" ref="DC198:DC261" si="54">DC197-0.014493</f>
        <v>2.1883580000000258</v>
      </c>
      <c r="DN198" s="69">
        <v>594</v>
      </c>
      <c r="DO198" s="91">
        <f t="shared" ref="DO198:DO261" si="55">DO197+0.00625</f>
        <v>1.2125000000000004</v>
      </c>
    </row>
    <row r="199" spans="30:119" x14ac:dyDescent="0.35">
      <c r="AD199" s="107">
        <v>205</v>
      </c>
      <c r="AE199" s="69">
        <f t="shared" si="48"/>
        <v>1.1000000000000187</v>
      </c>
      <c r="AM199" s="177">
        <v>98.5</v>
      </c>
      <c r="AN199" s="91">
        <v>35</v>
      </c>
      <c r="BK199" s="59"/>
      <c r="BL199" s="59"/>
      <c r="BM199" s="59"/>
      <c r="BN199" s="59"/>
      <c r="BO199" s="59"/>
      <c r="BP199" s="59"/>
      <c r="BQ199" s="59"/>
      <c r="BR199" s="59"/>
      <c r="BS199" s="59"/>
      <c r="BT199" s="59"/>
      <c r="CB199" s="69">
        <v>945</v>
      </c>
      <c r="CC199" s="91">
        <f t="shared" si="49"/>
        <v>6.4545100000000257</v>
      </c>
      <c r="CQ199" s="107">
        <v>970</v>
      </c>
      <c r="CR199" s="91">
        <f t="shared" si="50"/>
        <v>4.5850550000000467</v>
      </c>
      <c r="CS199" s="69">
        <v>1030</v>
      </c>
      <c r="CT199" s="91">
        <f t="shared" si="51"/>
        <v>2.8947950000000233</v>
      </c>
      <c r="CX199" s="173">
        <v>30.999999999999901</v>
      </c>
      <c r="CY199" s="116">
        <f t="shared" si="52"/>
        <v>0.76089499999997856</v>
      </c>
      <c r="CZ199" s="69">
        <v>1115</v>
      </c>
      <c r="DA199" s="91">
        <f t="shared" si="53"/>
        <v>3.2336900000000468</v>
      </c>
      <c r="DB199" s="69">
        <v>310</v>
      </c>
      <c r="DC199" s="91">
        <f t="shared" si="54"/>
        <v>2.1738650000000259</v>
      </c>
      <c r="DN199" s="69">
        <v>595</v>
      </c>
      <c r="DO199" s="91">
        <f t="shared" si="55"/>
        <v>1.2187500000000004</v>
      </c>
    </row>
    <row r="200" spans="30:119" x14ac:dyDescent="0.35">
      <c r="AD200" s="107">
        <v>206</v>
      </c>
      <c r="AE200" s="69">
        <f t="shared" si="48"/>
        <v>1.0800000000000187</v>
      </c>
      <c r="AM200" s="177">
        <v>99</v>
      </c>
      <c r="AN200" s="91">
        <v>35</v>
      </c>
      <c r="BK200" s="59"/>
      <c r="BL200" s="59"/>
      <c r="BM200" s="59"/>
      <c r="BN200" s="59"/>
      <c r="BO200" s="59"/>
      <c r="BP200" s="59"/>
      <c r="BQ200" s="59"/>
      <c r="BR200" s="59"/>
      <c r="BS200" s="59"/>
      <c r="BT200" s="59"/>
      <c r="CB200" s="105">
        <v>946</v>
      </c>
      <c r="CC200" s="91">
        <f t="shared" si="49"/>
        <v>6.4363280000000254</v>
      </c>
      <c r="CQ200" s="107">
        <v>971</v>
      </c>
      <c r="CR200" s="91">
        <f t="shared" si="50"/>
        <v>4.506004000000047</v>
      </c>
      <c r="CS200" s="69">
        <v>1031</v>
      </c>
      <c r="CT200" s="91">
        <f t="shared" si="51"/>
        <v>2.8070760000000234</v>
      </c>
      <c r="CX200" s="173">
        <v>31.099999999999898</v>
      </c>
      <c r="CY200" s="116">
        <f t="shared" si="52"/>
        <v>0.73915599999997861</v>
      </c>
      <c r="CZ200" s="69">
        <v>1116</v>
      </c>
      <c r="DA200" s="91">
        <f t="shared" si="53"/>
        <v>3.2246320000000468</v>
      </c>
      <c r="DB200" s="69">
        <v>311</v>
      </c>
      <c r="DC200" s="91">
        <f t="shared" si="54"/>
        <v>2.159372000000026</v>
      </c>
      <c r="DN200" s="69">
        <v>596</v>
      </c>
      <c r="DO200" s="91">
        <f t="shared" si="55"/>
        <v>1.2250000000000005</v>
      </c>
    </row>
    <row r="201" spans="30:119" x14ac:dyDescent="0.35">
      <c r="AD201" s="107">
        <v>207</v>
      </c>
      <c r="AE201" s="69">
        <f t="shared" si="48"/>
        <v>1.0600000000000187</v>
      </c>
      <c r="AM201" s="177">
        <v>99.5</v>
      </c>
      <c r="AN201" s="91">
        <v>35</v>
      </c>
      <c r="BK201" s="59"/>
      <c r="BL201" s="59"/>
      <c r="BM201" s="59"/>
      <c r="BN201" s="59"/>
      <c r="BO201" s="59"/>
      <c r="BP201" s="59"/>
      <c r="BQ201" s="59"/>
      <c r="BR201" s="59"/>
      <c r="BS201" s="59"/>
      <c r="BT201" s="59"/>
      <c r="CB201" s="69">
        <v>947</v>
      </c>
      <c r="CC201" s="91">
        <f t="shared" si="49"/>
        <v>6.418146000000025</v>
      </c>
      <c r="CQ201" s="107">
        <v>972</v>
      </c>
      <c r="CR201" s="91">
        <f t="shared" si="50"/>
        <v>4.4269530000000472</v>
      </c>
      <c r="CS201" s="69">
        <v>1032</v>
      </c>
      <c r="CT201" s="91">
        <f t="shared" si="51"/>
        <v>2.7193570000000236</v>
      </c>
      <c r="CX201" s="173">
        <v>31.1999999999999</v>
      </c>
      <c r="CY201" s="116">
        <f t="shared" si="52"/>
        <v>0.71741699999997866</v>
      </c>
      <c r="CZ201" s="69">
        <v>1117</v>
      </c>
      <c r="DA201" s="91">
        <f t="shared" si="53"/>
        <v>3.2155740000000468</v>
      </c>
      <c r="DB201" s="69">
        <v>312</v>
      </c>
      <c r="DC201" s="91">
        <f t="shared" si="54"/>
        <v>2.1448790000000262</v>
      </c>
      <c r="DN201" s="69">
        <v>597</v>
      </c>
      <c r="DO201" s="91">
        <f t="shared" si="55"/>
        <v>1.2312500000000006</v>
      </c>
    </row>
    <row r="202" spans="30:119" x14ac:dyDescent="0.35">
      <c r="AD202" s="107">
        <v>208</v>
      </c>
      <c r="AE202" s="69">
        <f t="shared" si="48"/>
        <v>1.0400000000000187</v>
      </c>
      <c r="AM202" s="177">
        <v>100</v>
      </c>
      <c r="AN202" s="91">
        <v>35</v>
      </c>
      <c r="BK202" s="59"/>
      <c r="BL202" s="59"/>
      <c r="BM202" s="59"/>
      <c r="BN202" s="59"/>
      <c r="BO202" s="59"/>
      <c r="BP202" s="59"/>
      <c r="BQ202" s="59"/>
      <c r="BR202" s="59"/>
      <c r="BS202" s="59"/>
      <c r="BT202" s="59"/>
      <c r="CB202" s="105">
        <v>948</v>
      </c>
      <c r="CC202" s="91">
        <f t="shared" si="49"/>
        <v>6.3999640000000246</v>
      </c>
      <c r="CQ202" s="107">
        <v>973</v>
      </c>
      <c r="CR202" s="91">
        <f t="shared" si="50"/>
        <v>4.3479020000000475</v>
      </c>
      <c r="CS202" s="69">
        <v>1033</v>
      </c>
      <c r="CT202" s="91">
        <f t="shared" si="51"/>
        <v>2.6316380000000237</v>
      </c>
      <c r="CX202" s="173">
        <v>31.299999999999901</v>
      </c>
      <c r="CY202" s="116">
        <f t="shared" si="52"/>
        <v>0.6956779999999787</v>
      </c>
      <c r="CZ202" s="69">
        <v>1118</v>
      </c>
      <c r="DA202" s="91">
        <f t="shared" si="53"/>
        <v>3.2065160000000468</v>
      </c>
      <c r="DB202" s="69">
        <v>313</v>
      </c>
      <c r="DC202" s="91">
        <f t="shared" si="54"/>
        <v>2.1303860000000263</v>
      </c>
      <c r="DN202" s="69">
        <v>598</v>
      </c>
      <c r="DO202" s="91">
        <f t="shared" si="55"/>
        <v>1.2375000000000007</v>
      </c>
    </row>
    <row r="203" spans="30:119" x14ac:dyDescent="0.35">
      <c r="AD203" s="107">
        <v>209</v>
      </c>
      <c r="AE203" s="69">
        <f t="shared" si="48"/>
        <v>1.0200000000000187</v>
      </c>
      <c r="BK203" s="59"/>
      <c r="BL203" s="59"/>
      <c r="BM203" s="59"/>
      <c r="BN203" s="59"/>
      <c r="BO203" s="59"/>
      <c r="BP203" s="59"/>
      <c r="BQ203" s="59"/>
      <c r="BR203" s="59"/>
      <c r="BS203" s="59"/>
      <c r="BT203" s="59"/>
      <c r="CB203" s="69">
        <v>949</v>
      </c>
      <c r="CC203" s="91">
        <f t="shared" si="49"/>
        <v>6.3817820000000243</v>
      </c>
      <c r="CQ203" s="107">
        <v>974</v>
      </c>
      <c r="CR203" s="91">
        <f t="shared" si="50"/>
        <v>4.2688510000000477</v>
      </c>
      <c r="CS203" s="69">
        <v>1034</v>
      </c>
      <c r="CT203" s="91">
        <f t="shared" si="51"/>
        <v>2.5439190000000238</v>
      </c>
      <c r="CX203" s="173">
        <v>31.399999999999899</v>
      </c>
      <c r="CY203" s="116">
        <f t="shared" si="52"/>
        <v>0.67393899999997875</v>
      </c>
      <c r="CZ203" s="69">
        <v>1119</v>
      </c>
      <c r="DA203" s="91">
        <f t="shared" si="53"/>
        <v>3.1974580000000468</v>
      </c>
      <c r="DB203" s="69">
        <v>314</v>
      </c>
      <c r="DC203" s="91">
        <f t="shared" si="54"/>
        <v>2.1158930000000264</v>
      </c>
      <c r="DN203" s="69">
        <v>599</v>
      </c>
      <c r="DO203" s="91">
        <f t="shared" si="55"/>
        <v>1.2437500000000008</v>
      </c>
    </row>
    <row r="204" spans="30:119" x14ac:dyDescent="0.35">
      <c r="AD204" s="107">
        <v>210</v>
      </c>
      <c r="AE204" s="69">
        <f t="shared" si="48"/>
        <v>1.0000000000000187</v>
      </c>
      <c r="BK204" s="59"/>
      <c r="BL204" s="59"/>
      <c r="BM204" s="59"/>
      <c r="BN204" s="59"/>
      <c r="BO204" s="59"/>
      <c r="BP204" s="59"/>
      <c r="BQ204" s="59"/>
      <c r="BR204" s="59"/>
      <c r="BS204" s="59"/>
      <c r="BT204" s="59"/>
      <c r="CB204" s="105">
        <v>950</v>
      </c>
      <c r="CC204" s="91">
        <f t="shared" si="49"/>
        <v>6.3636000000000239</v>
      </c>
      <c r="CQ204" s="107">
        <v>975</v>
      </c>
      <c r="CR204" s="91">
        <f t="shared" si="50"/>
        <v>4.1898000000000479</v>
      </c>
      <c r="CS204" s="69">
        <v>1035</v>
      </c>
      <c r="CT204" s="91">
        <f t="shared" si="51"/>
        <v>2.4562000000000239</v>
      </c>
      <c r="CX204" s="173">
        <v>31.499999999999901</v>
      </c>
      <c r="CY204" s="116">
        <f t="shared" si="52"/>
        <v>0.6521999999999788</v>
      </c>
      <c r="CZ204" s="69">
        <v>1120</v>
      </c>
      <c r="DA204" s="91">
        <f t="shared" si="53"/>
        <v>3.1884000000000468</v>
      </c>
      <c r="DB204" s="69">
        <v>315</v>
      </c>
      <c r="DC204" s="91">
        <f t="shared" si="54"/>
        <v>2.1014000000000266</v>
      </c>
      <c r="DN204" s="69">
        <v>600</v>
      </c>
      <c r="DO204" s="91">
        <f t="shared" si="55"/>
        <v>1.2500000000000009</v>
      </c>
    </row>
    <row r="205" spans="30:119" x14ac:dyDescent="0.35">
      <c r="AD205" s="107">
        <v>211</v>
      </c>
      <c r="AE205" s="69">
        <f t="shared" si="48"/>
        <v>0.98000000000001863</v>
      </c>
      <c r="BK205" s="59"/>
      <c r="BL205" s="59"/>
      <c r="BM205" s="59"/>
      <c r="BN205" s="59"/>
      <c r="BO205" s="59"/>
      <c r="BP205" s="59"/>
      <c r="BQ205" s="59"/>
      <c r="BR205" s="59"/>
      <c r="BS205" s="59"/>
      <c r="BT205" s="59"/>
      <c r="CB205" s="69">
        <v>951</v>
      </c>
      <c r="CC205" s="91">
        <f t="shared" si="49"/>
        <v>6.3454180000000235</v>
      </c>
      <c r="CQ205" s="107">
        <v>976</v>
      </c>
      <c r="CR205" s="91">
        <f t="shared" si="50"/>
        <v>4.1107490000000482</v>
      </c>
      <c r="CS205" s="69">
        <v>1036</v>
      </c>
      <c r="CT205" s="91">
        <f t="shared" si="51"/>
        <v>2.368481000000024</v>
      </c>
      <c r="CX205" s="173">
        <v>31.599999999999898</v>
      </c>
      <c r="CY205" s="116">
        <f t="shared" si="52"/>
        <v>0.63046099999997884</v>
      </c>
      <c r="CZ205" s="69">
        <v>1121</v>
      </c>
      <c r="DA205" s="91">
        <f t="shared" si="53"/>
        <v>3.1793420000000467</v>
      </c>
      <c r="DB205" s="69">
        <v>316</v>
      </c>
      <c r="DC205" s="91">
        <f t="shared" si="54"/>
        <v>2.0869070000000267</v>
      </c>
      <c r="DN205" s="69">
        <v>601</v>
      </c>
      <c r="DO205" s="91">
        <f t="shared" si="55"/>
        <v>1.256250000000001</v>
      </c>
    </row>
    <row r="206" spans="30:119" x14ac:dyDescent="0.35">
      <c r="AD206" s="107">
        <v>212</v>
      </c>
      <c r="AE206" s="69">
        <f t="shared" si="48"/>
        <v>0.96000000000001862</v>
      </c>
      <c r="BK206" s="59"/>
      <c r="BL206" s="59"/>
      <c r="BM206" s="59"/>
      <c r="BN206" s="59"/>
      <c r="BO206" s="59"/>
      <c r="BP206" s="59"/>
      <c r="BQ206" s="59"/>
      <c r="BR206" s="59"/>
      <c r="BS206" s="59"/>
      <c r="BT206" s="59"/>
      <c r="CB206" s="105">
        <v>952</v>
      </c>
      <c r="CC206" s="91">
        <f t="shared" si="49"/>
        <v>6.3272360000000232</v>
      </c>
      <c r="CQ206" s="107">
        <v>977</v>
      </c>
      <c r="CR206" s="91">
        <f t="shared" si="50"/>
        <v>4.0316980000000484</v>
      </c>
      <c r="CS206" s="69">
        <v>1037</v>
      </c>
      <c r="CT206" s="91">
        <f t="shared" si="51"/>
        <v>2.2807620000000242</v>
      </c>
      <c r="CX206" s="173">
        <v>31.6999999999999</v>
      </c>
      <c r="CY206" s="116">
        <f t="shared" si="52"/>
        <v>0.60872199999997889</v>
      </c>
      <c r="CZ206" s="69">
        <v>1122</v>
      </c>
      <c r="DA206" s="91">
        <f t="shared" si="53"/>
        <v>3.1702840000000467</v>
      </c>
      <c r="DB206" s="69">
        <v>317</v>
      </c>
      <c r="DC206" s="91">
        <f t="shared" si="54"/>
        <v>2.0724140000000268</v>
      </c>
      <c r="DN206" s="69">
        <v>602</v>
      </c>
      <c r="DO206" s="91">
        <f t="shared" si="55"/>
        <v>1.2625000000000011</v>
      </c>
    </row>
    <row r="207" spans="30:119" x14ac:dyDescent="0.35">
      <c r="AD207" s="107">
        <v>213</v>
      </c>
      <c r="AE207" s="69">
        <f t="shared" si="48"/>
        <v>0.9400000000000186</v>
      </c>
      <c r="BK207" s="59"/>
      <c r="BL207" s="59"/>
      <c r="BM207" s="59"/>
      <c r="BN207" s="59"/>
      <c r="BO207" s="59"/>
      <c r="BP207" s="59"/>
      <c r="BQ207" s="59"/>
      <c r="BR207" s="59"/>
      <c r="BS207" s="59"/>
      <c r="BT207" s="59"/>
      <c r="CB207" s="69">
        <v>953</v>
      </c>
      <c r="CC207" s="91">
        <f t="shared" si="49"/>
        <v>6.3090540000000228</v>
      </c>
      <c r="CQ207" s="107">
        <v>978</v>
      </c>
      <c r="CR207" s="91">
        <f t="shared" si="50"/>
        <v>3.9526470000000482</v>
      </c>
      <c r="CS207" s="69">
        <v>1038</v>
      </c>
      <c r="CT207" s="91">
        <f t="shared" si="51"/>
        <v>2.1930430000000243</v>
      </c>
      <c r="CX207" s="173">
        <v>31.799999999999901</v>
      </c>
      <c r="CY207" s="116">
        <f t="shared" si="52"/>
        <v>0.58698299999997894</v>
      </c>
      <c r="CZ207" s="69">
        <v>1123</v>
      </c>
      <c r="DA207" s="91">
        <f t="shared" si="53"/>
        <v>3.1612260000000467</v>
      </c>
      <c r="DB207" s="69">
        <v>318</v>
      </c>
      <c r="DC207" s="91">
        <f t="shared" si="54"/>
        <v>2.057921000000027</v>
      </c>
      <c r="DN207" s="69">
        <v>603</v>
      </c>
      <c r="DO207" s="91">
        <f t="shared" si="55"/>
        <v>1.2687500000000012</v>
      </c>
    </row>
    <row r="208" spans="30:119" x14ac:dyDescent="0.35">
      <c r="AD208" s="107">
        <v>214</v>
      </c>
      <c r="AE208" s="69">
        <f t="shared" si="48"/>
        <v>0.92000000000001858</v>
      </c>
      <c r="BK208" s="59"/>
      <c r="BL208" s="59"/>
      <c r="BM208" s="59"/>
      <c r="BN208" s="59"/>
      <c r="BO208" s="59"/>
      <c r="BP208" s="59"/>
      <c r="BQ208" s="59"/>
      <c r="BR208" s="59"/>
      <c r="BS208" s="59"/>
      <c r="BT208" s="59"/>
      <c r="CB208" s="105">
        <v>954</v>
      </c>
      <c r="CC208" s="91">
        <f t="shared" si="49"/>
        <v>6.2908720000000224</v>
      </c>
      <c r="CQ208" s="107">
        <v>979</v>
      </c>
      <c r="CR208" s="91">
        <f t="shared" si="50"/>
        <v>3.873596000000048</v>
      </c>
      <c r="CS208" s="69">
        <v>1039</v>
      </c>
      <c r="CT208" s="91">
        <f t="shared" si="51"/>
        <v>2.1053240000000244</v>
      </c>
      <c r="CX208" s="173">
        <v>31.899999999999899</v>
      </c>
      <c r="CY208" s="116">
        <f t="shared" si="52"/>
        <v>0.56524399999997899</v>
      </c>
      <c r="CZ208" s="69">
        <v>1124</v>
      </c>
      <c r="DA208" s="91">
        <f t="shared" si="53"/>
        <v>3.1521680000000467</v>
      </c>
      <c r="DB208" s="69">
        <v>319</v>
      </c>
      <c r="DC208" s="91">
        <f t="shared" si="54"/>
        <v>2.0434280000000271</v>
      </c>
      <c r="DN208" s="69">
        <v>604</v>
      </c>
      <c r="DO208" s="91">
        <f t="shared" si="55"/>
        <v>1.2750000000000012</v>
      </c>
    </row>
    <row r="209" spans="30:119" x14ac:dyDescent="0.35">
      <c r="AD209" s="107">
        <v>215</v>
      </c>
      <c r="AE209" s="69">
        <f t="shared" si="48"/>
        <v>0.90000000000001856</v>
      </c>
      <c r="BK209" s="59"/>
      <c r="BL209" s="59"/>
      <c r="BM209" s="59"/>
      <c r="BN209" s="59"/>
      <c r="BO209" s="59"/>
      <c r="BP209" s="59"/>
      <c r="BQ209" s="59"/>
      <c r="BR209" s="59"/>
      <c r="BS209" s="59"/>
      <c r="BT209" s="59"/>
      <c r="CB209" s="69">
        <v>955</v>
      </c>
      <c r="CC209" s="91">
        <f t="shared" si="49"/>
        <v>6.2726900000000221</v>
      </c>
      <c r="CQ209" s="107">
        <v>980</v>
      </c>
      <c r="CR209" s="91">
        <f t="shared" si="50"/>
        <v>3.7945450000000478</v>
      </c>
      <c r="CS209" s="69">
        <v>1040</v>
      </c>
      <c r="CT209" s="91">
        <f t="shared" si="51"/>
        <v>2.0176050000000245</v>
      </c>
      <c r="CX209" s="173">
        <v>31.999999999999901</v>
      </c>
      <c r="CY209" s="116">
        <f t="shared" si="52"/>
        <v>0.54350499999997903</v>
      </c>
      <c r="CZ209" s="69">
        <v>1125</v>
      </c>
      <c r="DA209" s="91">
        <f t="shared" si="53"/>
        <v>3.1431100000000467</v>
      </c>
      <c r="DB209" s="69">
        <v>320</v>
      </c>
      <c r="DC209" s="91">
        <f t="shared" si="54"/>
        <v>2.0289350000000272</v>
      </c>
      <c r="DN209" s="69">
        <v>605</v>
      </c>
      <c r="DO209" s="91">
        <f t="shared" si="55"/>
        <v>1.2812500000000013</v>
      </c>
    </row>
    <row r="210" spans="30:119" x14ac:dyDescent="0.35">
      <c r="AD210" s="107">
        <v>216</v>
      </c>
      <c r="AE210" s="69">
        <f t="shared" si="48"/>
        <v>0.88000000000001855</v>
      </c>
      <c r="BK210" s="59"/>
      <c r="BL210" s="59"/>
      <c r="BM210" s="59"/>
      <c r="BN210" s="59"/>
      <c r="BO210" s="59"/>
      <c r="BP210" s="59"/>
      <c r="BQ210" s="59"/>
      <c r="BR210" s="59"/>
      <c r="BS210" s="59"/>
      <c r="BT210" s="59"/>
      <c r="CB210" s="105">
        <v>956</v>
      </c>
      <c r="CC210" s="91">
        <f t="shared" si="49"/>
        <v>6.2545080000000217</v>
      </c>
      <c r="CQ210" s="107">
        <v>981</v>
      </c>
      <c r="CR210" s="91">
        <f t="shared" si="50"/>
        <v>3.7154940000000476</v>
      </c>
      <c r="CS210" s="69">
        <v>1041</v>
      </c>
      <c r="CT210" s="91">
        <f t="shared" si="51"/>
        <v>1.9298860000000244</v>
      </c>
      <c r="CX210" s="173">
        <v>32.099999999999902</v>
      </c>
      <c r="CY210" s="116">
        <f t="shared" si="52"/>
        <v>0.52176599999997908</v>
      </c>
      <c r="CZ210" s="69">
        <v>1126</v>
      </c>
      <c r="DA210" s="91">
        <f t="shared" si="53"/>
        <v>3.1340520000000467</v>
      </c>
      <c r="DB210" s="69">
        <v>321</v>
      </c>
      <c r="DC210" s="91">
        <f t="shared" si="54"/>
        <v>2.0144420000000274</v>
      </c>
      <c r="DN210" s="69">
        <v>606</v>
      </c>
      <c r="DO210" s="91">
        <f t="shared" si="55"/>
        <v>1.2875000000000014</v>
      </c>
    </row>
    <row r="211" spans="30:119" x14ac:dyDescent="0.35">
      <c r="AD211" s="107">
        <v>217</v>
      </c>
      <c r="AE211" s="69">
        <f t="shared" si="48"/>
        <v>0.86000000000001853</v>
      </c>
      <c r="BK211" s="59"/>
      <c r="BL211" s="59"/>
      <c r="BM211" s="59"/>
      <c r="BN211" s="59"/>
      <c r="BO211" s="59"/>
      <c r="BP211" s="59"/>
      <c r="BQ211" s="59"/>
      <c r="BR211" s="59"/>
      <c r="BS211" s="59"/>
      <c r="BT211" s="59"/>
      <c r="CB211" s="69">
        <v>957</v>
      </c>
      <c r="CC211" s="91">
        <f t="shared" si="49"/>
        <v>6.2363260000000214</v>
      </c>
      <c r="CQ211" s="107">
        <v>982</v>
      </c>
      <c r="CR211" s="91">
        <f t="shared" si="50"/>
        <v>3.6364430000000474</v>
      </c>
      <c r="CS211" s="69">
        <v>1042</v>
      </c>
      <c r="CT211" s="91">
        <f t="shared" si="51"/>
        <v>1.8421670000000243</v>
      </c>
      <c r="CX211" s="173">
        <v>32.199999999999903</v>
      </c>
      <c r="CY211" s="116">
        <f t="shared" si="52"/>
        <v>0.50002699999997913</v>
      </c>
      <c r="CZ211" s="69">
        <v>1127</v>
      </c>
      <c r="DA211" s="91">
        <f t="shared" si="53"/>
        <v>3.1249940000000467</v>
      </c>
      <c r="DB211" s="69">
        <v>322</v>
      </c>
      <c r="DC211" s="91">
        <f t="shared" si="54"/>
        <v>1.9999490000000273</v>
      </c>
      <c r="DN211" s="69">
        <v>607</v>
      </c>
      <c r="DO211" s="91">
        <f t="shared" si="55"/>
        <v>1.2937500000000015</v>
      </c>
    </row>
    <row r="212" spans="30:119" x14ac:dyDescent="0.35">
      <c r="AD212" s="107">
        <v>218</v>
      </c>
      <c r="AE212" s="69">
        <f t="shared" si="48"/>
        <v>0.84000000000001851</v>
      </c>
      <c r="BK212" s="59"/>
      <c r="BL212" s="59"/>
      <c r="BM212" s="59"/>
      <c r="BN212" s="59"/>
      <c r="BO212" s="59"/>
      <c r="BP212" s="59"/>
      <c r="BQ212" s="59"/>
      <c r="BR212" s="59"/>
      <c r="BS212" s="59"/>
      <c r="BT212" s="59"/>
      <c r="CB212" s="105">
        <v>958</v>
      </c>
      <c r="CC212" s="91">
        <f t="shared" si="49"/>
        <v>6.218144000000021</v>
      </c>
      <c r="CQ212" s="107">
        <v>983</v>
      </c>
      <c r="CR212" s="91">
        <f t="shared" si="50"/>
        <v>3.5573920000000472</v>
      </c>
      <c r="CS212" s="69">
        <v>1043</v>
      </c>
      <c r="CT212" s="91">
        <f t="shared" si="51"/>
        <v>1.7544480000000242</v>
      </c>
      <c r="CX212" s="173">
        <v>32.299999999999898</v>
      </c>
      <c r="CY212" s="116">
        <f t="shared" si="52"/>
        <v>0.47828799999997912</v>
      </c>
      <c r="CZ212" s="69">
        <v>1128</v>
      </c>
      <c r="DA212" s="91">
        <f t="shared" si="53"/>
        <v>3.1159360000000467</v>
      </c>
      <c r="DB212" s="69">
        <v>323</v>
      </c>
      <c r="DC212" s="91">
        <f t="shared" si="54"/>
        <v>1.9854560000000272</v>
      </c>
      <c r="DN212" s="69">
        <v>608</v>
      </c>
      <c r="DO212" s="91">
        <f t="shared" si="55"/>
        <v>1.3000000000000016</v>
      </c>
    </row>
    <row r="213" spans="30:119" x14ac:dyDescent="0.35">
      <c r="AD213" s="107">
        <v>219</v>
      </c>
      <c r="AE213" s="69">
        <f t="shared" si="48"/>
        <v>0.82000000000001849</v>
      </c>
      <c r="BK213" s="59"/>
      <c r="BL213" s="59"/>
      <c r="BM213" s="59"/>
      <c r="BN213" s="59"/>
      <c r="BO213" s="59"/>
      <c r="BP213" s="59"/>
      <c r="BQ213" s="59"/>
      <c r="BR213" s="59"/>
      <c r="BS213" s="59"/>
      <c r="BT213" s="59"/>
      <c r="CB213" s="69">
        <v>959</v>
      </c>
      <c r="CC213" s="91">
        <f t="shared" si="49"/>
        <v>6.1999620000000206</v>
      </c>
      <c r="CQ213" s="107">
        <v>984</v>
      </c>
      <c r="CR213" s="91">
        <f t="shared" si="50"/>
        <v>3.478341000000047</v>
      </c>
      <c r="CS213" s="69">
        <v>1044</v>
      </c>
      <c r="CT213" s="91">
        <f t="shared" si="51"/>
        <v>1.6667290000000241</v>
      </c>
      <c r="CX213" s="173">
        <v>32.399999999999899</v>
      </c>
      <c r="CY213" s="116">
        <f t="shared" si="52"/>
        <v>0.45654899999997911</v>
      </c>
      <c r="CZ213" s="69">
        <v>1129</v>
      </c>
      <c r="DA213" s="91">
        <f t="shared" si="53"/>
        <v>3.1068780000000467</v>
      </c>
      <c r="DB213" s="69">
        <v>324</v>
      </c>
      <c r="DC213" s="91">
        <f t="shared" si="54"/>
        <v>1.9709630000000271</v>
      </c>
      <c r="DN213" s="69">
        <v>609</v>
      </c>
      <c r="DO213" s="91">
        <f t="shared" si="55"/>
        <v>1.3062500000000017</v>
      </c>
    </row>
    <row r="214" spans="30:119" x14ac:dyDescent="0.35">
      <c r="AD214" s="107">
        <v>220</v>
      </c>
      <c r="AE214" s="69">
        <f t="shared" si="48"/>
        <v>0.80000000000001847</v>
      </c>
      <c r="BK214" s="59"/>
      <c r="BL214" s="59"/>
      <c r="BM214" s="59"/>
      <c r="BN214" s="59"/>
      <c r="BO214" s="59"/>
      <c r="BP214" s="59"/>
      <c r="BQ214" s="59"/>
      <c r="BR214" s="59"/>
      <c r="BS214" s="59"/>
      <c r="BT214" s="59"/>
      <c r="CB214" s="105">
        <v>960</v>
      </c>
      <c r="CC214" s="91">
        <f t="shared" si="49"/>
        <v>6.1817800000000203</v>
      </c>
      <c r="CQ214" s="107">
        <v>985</v>
      </c>
      <c r="CR214" s="91">
        <f t="shared" si="50"/>
        <v>3.3992900000000468</v>
      </c>
      <c r="CS214" s="69">
        <v>1045</v>
      </c>
      <c r="CT214" s="91">
        <f t="shared" si="51"/>
        <v>1.579010000000024</v>
      </c>
      <c r="CX214" s="173">
        <v>32.499999999999901</v>
      </c>
      <c r="CY214" s="116">
        <f t="shared" si="52"/>
        <v>0.4348099999999791</v>
      </c>
      <c r="CZ214" s="69">
        <v>1130</v>
      </c>
      <c r="DA214" s="91">
        <f t="shared" si="53"/>
        <v>3.0978200000000466</v>
      </c>
      <c r="DB214" s="69">
        <v>325</v>
      </c>
      <c r="DC214" s="91">
        <f t="shared" si="54"/>
        <v>1.956470000000027</v>
      </c>
      <c r="DN214" s="69">
        <v>610</v>
      </c>
      <c r="DO214" s="91">
        <f t="shared" si="55"/>
        <v>1.3125000000000018</v>
      </c>
    </row>
    <row r="215" spans="30:119" x14ac:dyDescent="0.35">
      <c r="AD215" s="107">
        <v>221</v>
      </c>
      <c r="AE215" s="69">
        <f t="shared" si="48"/>
        <v>0.78000000000001846</v>
      </c>
      <c r="BK215" s="59"/>
      <c r="BL215" s="59"/>
      <c r="BM215" s="59"/>
      <c r="BN215" s="59"/>
      <c r="BO215" s="59"/>
      <c r="BP215" s="59"/>
      <c r="BQ215" s="59"/>
      <c r="BR215" s="59"/>
      <c r="BS215" s="59"/>
      <c r="BT215" s="59"/>
      <c r="CB215" s="69">
        <v>961</v>
      </c>
      <c r="CC215" s="91">
        <f t="shared" si="49"/>
        <v>6.1635980000000199</v>
      </c>
      <c r="CQ215" s="107">
        <v>986</v>
      </c>
      <c r="CR215" s="91">
        <f t="shared" si="50"/>
        <v>3.3202390000000466</v>
      </c>
      <c r="CS215" s="69">
        <v>1046</v>
      </c>
      <c r="CT215" s="91">
        <f t="shared" si="51"/>
        <v>1.4912910000000239</v>
      </c>
      <c r="CX215" s="173">
        <v>32.599999999999902</v>
      </c>
      <c r="CY215" s="116">
        <f t="shared" si="52"/>
        <v>0.41307099999997909</v>
      </c>
      <c r="CZ215" s="69">
        <v>1131</v>
      </c>
      <c r="DA215" s="91">
        <f t="shared" si="53"/>
        <v>3.0887620000000466</v>
      </c>
      <c r="DB215" s="69">
        <v>326</v>
      </c>
      <c r="DC215" s="91">
        <f t="shared" si="54"/>
        <v>1.9419770000000269</v>
      </c>
      <c r="DN215" s="69">
        <v>611</v>
      </c>
      <c r="DO215" s="91">
        <f t="shared" si="55"/>
        <v>1.3187500000000019</v>
      </c>
    </row>
    <row r="216" spans="30:119" x14ac:dyDescent="0.35">
      <c r="AD216" s="107">
        <v>222</v>
      </c>
      <c r="AE216" s="69">
        <f t="shared" si="48"/>
        <v>0.76000000000001844</v>
      </c>
      <c r="BK216" s="59"/>
      <c r="BL216" s="59"/>
      <c r="BM216" s="59"/>
      <c r="BN216" s="59"/>
      <c r="BO216" s="59"/>
      <c r="BP216" s="59"/>
      <c r="BQ216" s="59"/>
      <c r="BR216" s="59"/>
      <c r="BS216" s="59"/>
      <c r="BT216" s="59"/>
      <c r="CB216" s="105">
        <v>962</v>
      </c>
      <c r="CC216" s="91">
        <f t="shared" si="49"/>
        <v>6.1454160000000195</v>
      </c>
      <c r="CQ216" s="107">
        <v>987</v>
      </c>
      <c r="CR216" s="91">
        <f t="shared" si="50"/>
        <v>3.2411880000000464</v>
      </c>
      <c r="CS216" s="69">
        <v>1047</v>
      </c>
      <c r="CT216" s="91">
        <f t="shared" si="51"/>
        <v>1.4035720000000238</v>
      </c>
      <c r="CX216" s="173">
        <v>32.699999999999903</v>
      </c>
      <c r="CY216" s="116">
        <f t="shared" si="52"/>
        <v>0.39133199999997909</v>
      </c>
      <c r="CZ216" s="69">
        <v>1132</v>
      </c>
      <c r="DA216" s="91">
        <f t="shared" si="53"/>
        <v>3.0797040000000466</v>
      </c>
      <c r="DB216" s="69">
        <v>327</v>
      </c>
      <c r="DC216" s="91">
        <f t="shared" si="54"/>
        <v>1.9274840000000268</v>
      </c>
      <c r="DN216" s="69">
        <v>612</v>
      </c>
      <c r="DO216" s="91">
        <f t="shared" si="55"/>
        <v>1.325000000000002</v>
      </c>
    </row>
    <row r="217" spans="30:119" x14ac:dyDescent="0.35">
      <c r="AD217" s="107">
        <v>223</v>
      </c>
      <c r="AE217" s="69">
        <f t="shared" si="48"/>
        <v>0.74000000000001842</v>
      </c>
      <c r="BK217" s="59"/>
      <c r="BL217" s="59"/>
      <c r="BM217" s="59"/>
      <c r="BN217" s="59"/>
      <c r="BO217" s="59"/>
      <c r="BP217" s="59"/>
      <c r="BQ217" s="59"/>
      <c r="BR217" s="59"/>
      <c r="BS217" s="59"/>
      <c r="BT217" s="59"/>
      <c r="CB217" s="69">
        <v>963</v>
      </c>
      <c r="CC217" s="91">
        <f t="shared" si="49"/>
        <v>6.1272340000000192</v>
      </c>
      <c r="CQ217" s="107">
        <v>988</v>
      </c>
      <c r="CR217" s="91">
        <f t="shared" si="50"/>
        <v>3.1621370000000462</v>
      </c>
      <c r="CS217" s="69">
        <v>1048</v>
      </c>
      <c r="CT217" s="91">
        <f t="shared" si="51"/>
        <v>1.3158530000000237</v>
      </c>
      <c r="CX217" s="173">
        <v>32.799999999999898</v>
      </c>
      <c r="CY217" s="116">
        <f t="shared" si="52"/>
        <v>0.36959299999997908</v>
      </c>
      <c r="CZ217" s="69">
        <v>1133</v>
      </c>
      <c r="DA217" s="91">
        <f t="shared" si="53"/>
        <v>3.0706460000000466</v>
      </c>
      <c r="DB217" s="69">
        <v>328</v>
      </c>
      <c r="DC217" s="91">
        <f t="shared" si="54"/>
        <v>1.9129910000000268</v>
      </c>
      <c r="DN217" s="69">
        <v>613</v>
      </c>
      <c r="DO217" s="91">
        <f t="shared" si="55"/>
        <v>1.331250000000002</v>
      </c>
    </row>
    <row r="218" spans="30:119" x14ac:dyDescent="0.35">
      <c r="AD218" s="107">
        <v>224</v>
      </c>
      <c r="AE218" s="69">
        <f t="shared" si="48"/>
        <v>0.7200000000000184</v>
      </c>
      <c r="BK218" s="59"/>
      <c r="BL218" s="59"/>
      <c r="BM218" s="59"/>
      <c r="BN218" s="59"/>
      <c r="BO218" s="59"/>
      <c r="BP218" s="59"/>
      <c r="BQ218" s="59"/>
      <c r="BR218" s="59"/>
      <c r="BS218" s="59"/>
      <c r="BT218" s="59"/>
      <c r="CB218" s="105">
        <v>964</v>
      </c>
      <c r="CC218" s="91">
        <f t="shared" si="49"/>
        <v>6.1090520000000188</v>
      </c>
      <c r="CQ218" s="107">
        <v>989</v>
      </c>
      <c r="CR218" s="91">
        <f t="shared" si="50"/>
        <v>3.083086000000046</v>
      </c>
      <c r="CS218" s="69">
        <v>1049</v>
      </c>
      <c r="CT218" s="91">
        <f t="shared" si="51"/>
        <v>1.2281340000000236</v>
      </c>
      <c r="CX218" s="173">
        <v>32.899999999999899</v>
      </c>
      <c r="CY218" s="116">
        <f t="shared" si="52"/>
        <v>0.34785399999997907</v>
      </c>
      <c r="CZ218" s="69">
        <v>1134</v>
      </c>
      <c r="DA218" s="91">
        <f t="shared" si="53"/>
        <v>3.0615880000000466</v>
      </c>
      <c r="DB218" s="69">
        <v>329</v>
      </c>
      <c r="DC218" s="91">
        <f t="shared" si="54"/>
        <v>1.8984980000000267</v>
      </c>
      <c r="DN218" s="69">
        <v>614</v>
      </c>
      <c r="DO218" s="91">
        <f t="shared" si="55"/>
        <v>1.3375000000000021</v>
      </c>
    </row>
    <row r="219" spans="30:119" x14ac:dyDescent="0.35">
      <c r="AD219" s="107">
        <v>225</v>
      </c>
      <c r="AE219" s="69">
        <f t="shared" si="48"/>
        <v>0.70000000000001839</v>
      </c>
      <c r="BK219" s="59"/>
      <c r="BL219" s="59"/>
      <c r="BM219" s="59"/>
      <c r="BN219" s="59"/>
      <c r="BO219" s="59"/>
      <c r="BP219" s="59"/>
      <c r="BQ219" s="59"/>
      <c r="BR219" s="59"/>
      <c r="BS219" s="59"/>
      <c r="BT219" s="59"/>
      <c r="CB219" s="69">
        <v>965</v>
      </c>
      <c r="CC219" s="91">
        <f t="shared" si="49"/>
        <v>6.0908700000000184</v>
      </c>
      <c r="CQ219" s="107">
        <v>990</v>
      </c>
      <c r="CR219" s="91">
        <f t="shared" si="50"/>
        <v>3.0040350000000458</v>
      </c>
      <c r="CS219" s="69">
        <v>1050</v>
      </c>
      <c r="CT219" s="91">
        <f t="shared" si="51"/>
        <v>1.1404150000000235</v>
      </c>
      <c r="CX219" s="173">
        <v>32.999999999999901</v>
      </c>
      <c r="CY219" s="116">
        <f t="shared" si="52"/>
        <v>0.32611499999997906</v>
      </c>
      <c r="CZ219" s="69">
        <v>1135</v>
      </c>
      <c r="DA219" s="91">
        <f t="shared" si="53"/>
        <v>3.0525300000000466</v>
      </c>
      <c r="DB219" s="69">
        <v>330</v>
      </c>
      <c r="DC219" s="91">
        <f t="shared" si="54"/>
        <v>1.8840050000000266</v>
      </c>
      <c r="DN219" s="69">
        <v>615</v>
      </c>
      <c r="DO219" s="91">
        <f t="shared" si="55"/>
        <v>1.3437500000000022</v>
      </c>
    </row>
    <row r="220" spans="30:119" x14ac:dyDescent="0.35">
      <c r="AD220" s="107">
        <v>226</v>
      </c>
      <c r="AE220" s="69">
        <f t="shared" si="48"/>
        <v>0.68000000000001837</v>
      </c>
      <c r="BK220" s="59"/>
      <c r="BL220" s="59"/>
      <c r="BM220" s="59"/>
      <c r="BN220" s="59"/>
      <c r="BO220" s="59"/>
      <c r="BP220" s="59"/>
      <c r="BQ220" s="59"/>
      <c r="BR220" s="59"/>
      <c r="BS220" s="59"/>
      <c r="BT220" s="59"/>
      <c r="CB220" s="105">
        <v>966</v>
      </c>
      <c r="CC220" s="91">
        <f t="shared" si="49"/>
        <v>6.0726880000000181</v>
      </c>
      <c r="CQ220" s="107">
        <v>991</v>
      </c>
      <c r="CR220" s="91">
        <f t="shared" si="50"/>
        <v>2.9249840000000455</v>
      </c>
      <c r="CS220" s="69">
        <v>1051</v>
      </c>
      <c r="CT220" s="91">
        <f t="shared" si="51"/>
        <v>1.0526960000000234</v>
      </c>
      <c r="CX220" s="173">
        <v>33.099999999999902</v>
      </c>
      <c r="CY220" s="116">
        <f t="shared" si="52"/>
        <v>0.30437599999997905</v>
      </c>
      <c r="CZ220" s="69">
        <v>1136</v>
      </c>
      <c r="DA220" s="91">
        <f t="shared" si="53"/>
        <v>3.0434720000000466</v>
      </c>
      <c r="DB220" s="69">
        <v>331</v>
      </c>
      <c r="DC220" s="91">
        <f t="shared" si="54"/>
        <v>1.8695120000000265</v>
      </c>
      <c r="DN220" s="69">
        <v>616</v>
      </c>
      <c r="DO220" s="91">
        <f t="shared" si="55"/>
        <v>1.3500000000000023</v>
      </c>
    </row>
    <row r="221" spans="30:119" x14ac:dyDescent="0.35">
      <c r="AD221" s="107">
        <v>227</v>
      </c>
      <c r="AE221" s="69">
        <f t="shared" si="48"/>
        <v>0.66000000000001835</v>
      </c>
      <c r="BK221" s="59"/>
      <c r="BL221" s="59"/>
      <c r="BM221" s="59"/>
      <c r="BN221" s="59"/>
      <c r="BO221" s="59"/>
      <c r="BP221" s="59"/>
      <c r="BQ221" s="59"/>
      <c r="BR221" s="59"/>
      <c r="BS221" s="59"/>
      <c r="BT221" s="59"/>
      <c r="CB221" s="69">
        <v>967</v>
      </c>
      <c r="CC221" s="91">
        <f t="shared" si="49"/>
        <v>6.0545060000000177</v>
      </c>
      <c r="CQ221" s="107">
        <v>992</v>
      </c>
      <c r="CR221" s="91">
        <f t="shared" si="50"/>
        <v>2.8459330000000453</v>
      </c>
      <c r="CS221" s="69">
        <v>1052</v>
      </c>
      <c r="CT221" s="91">
        <f t="shared" si="51"/>
        <v>0.9649770000000234</v>
      </c>
      <c r="CX221" s="173">
        <v>33.199999999999903</v>
      </c>
      <c r="CY221" s="116">
        <f t="shared" si="52"/>
        <v>0.28263699999997904</v>
      </c>
      <c r="CZ221" s="69">
        <v>1137</v>
      </c>
      <c r="DA221" s="91">
        <f t="shared" si="53"/>
        <v>3.0344140000000466</v>
      </c>
      <c r="DB221" s="69">
        <v>332</v>
      </c>
      <c r="DC221" s="91">
        <f t="shared" si="54"/>
        <v>1.8550190000000264</v>
      </c>
      <c r="DN221" s="69">
        <v>617</v>
      </c>
      <c r="DO221" s="91">
        <f t="shared" si="55"/>
        <v>1.3562500000000024</v>
      </c>
    </row>
    <row r="222" spans="30:119" x14ac:dyDescent="0.35">
      <c r="AD222" s="107">
        <v>228</v>
      </c>
      <c r="AE222" s="69">
        <f t="shared" si="48"/>
        <v>0.64000000000001833</v>
      </c>
      <c r="BK222" s="59"/>
      <c r="BL222" s="59"/>
      <c r="BM222" s="59"/>
      <c r="BN222" s="59"/>
      <c r="BO222" s="59"/>
      <c r="BP222" s="59"/>
      <c r="BQ222" s="59"/>
      <c r="BR222" s="59"/>
      <c r="BS222" s="59"/>
      <c r="BT222" s="59"/>
      <c r="CB222" s="105">
        <v>968</v>
      </c>
      <c r="CC222" s="91">
        <f t="shared" si="49"/>
        <v>6.0363240000000173</v>
      </c>
      <c r="CQ222" s="107">
        <v>993</v>
      </c>
      <c r="CR222" s="91">
        <f t="shared" si="50"/>
        <v>2.7668820000000451</v>
      </c>
      <c r="CS222" s="69">
        <v>1053</v>
      </c>
      <c r="CT222" s="91">
        <f t="shared" si="51"/>
        <v>0.87725800000002341</v>
      </c>
      <c r="CX222" s="173">
        <v>33.299999999999898</v>
      </c>
      <c r="CY222" s="116">
        <f t="shared" si="52"/>
        <v>0.26089799999997904</v>
      </c>
      <c r="CZ222" s="69">
        <v>1138</v>
      </c>
      <c r="DA222" s="91">
        <f t="shared" si="53"/>
        <v>3.0253560000000466</v>
      </c>
      <c r="DB222" s="69">
        <v>333</v>
      </c>
      <c r="DC222" s="91">
        <f t="shared" si="54"/>
        <v>1.8405260000000263</v>
      </c>
      <c r="DN222" s="69">
        <v>618</v>
      </c>
      <c r="DO222" s="91">
        <f t="shared" si="55"/>
        <v>1.3625000000000025</v>
      </c>
    </row>
    <row r="223" spans="30:119" x14ac:dyDescent="0.35">
      <c r="AD223" s="107">
        <v>229</v>
      </c>
      <c r="AE223" s="69">
        <f t="shared" si="48"/>
        <v>0.62000000000001831</v>
      </c>
      <c r="BK223" s="59"/>
      <c r="BL223" s="59"/>
      <c r="BM223" s="59"/>
      <c r="BN223" s="59"/>
      <c r="BO223" s="59"/>
      <c r="BP223" s="59"/>
      <c r="BQ223" s="59"/>
      <c r="BR223" s="59"/>
      <c r="BS223" s="59"/>
      <c r="BT223" s="59"/>
      <c r="CB223" s="69">
        <v>969</v>
      </c>
      <c r="CC223" s="91">
        <f t="shared" si="49"/>
        <v>6.018142000000017</v>
      </c>
      <c r="CQ223" s="107">
        <v>994</v>
      </c>
      <c r="CR223" s="91">
        <f t="shared" si="50"/>
        <v>2.6878310000000449</v>
      </c>
      <c r="CS223" s="69">
        <v>1054</v>
      </c>
      <c r="CT223" s="91">
        <f t="shared" si="51"/>
        <v>0.78953900000002342</v>
      </c>
      <c r="CX223" s="173">
        <v>33.399999999999899</v>
      </c>
      <c r="CY223" s="116">
        <f t="shared" si="52"/>
        <v>0.23915899999997903</v>
      </c>
      <c r="CZ223" s="69">
        <v>1139</v>
      </c>
      <c r="DA223" s="91">
        <f t="shared" si="53"/>
        <v>3.0162980000000466</v>
      </c>
      <c r="DB223" s="69">
        <v>334</v>
      </c>
      <c r="DC223" s="91">
        <f t="shared" si="54"/>
        <v>1.8260330000000262</v>
      </c>
      <c r="DN223" s="69">
        <v>619</v>
      </c>
      <c r="DO223" s="91">
        <f t="shared" si="55"/>
        <v>1.3687500000000026</v>
      </c>
    </row>
    <row r="224" spans="30:119" x14ac:dyDescent="0.35">
      <c r="AD224" s="107">
        <v>230</v>
      </c>
      <c r="AE224" s="69">
        <f t="shared" si="48"/>
        <v>0.6000000000000183</v>
      </c>
      <c r="BK224" s="59"/>
      <c r="BL224" s="59"/>
      <c r="BM224" s="59"/>
      <c r="BN224" s="59"/>
      <c r="BO224" s="59"/>
      <c r="BP224" s="59"/>
      <c r="BQ224" s="59"/>
      <c r="BR224" s="59"/>
      <c r="BS224" s="59"/>
      <c r="BT224" s="59"/>
      <c r="CB224" s="105">
        <v>970</v>
      </c>
      <c r="CC224" s="91">
        <f t="shared" si="49"/>
        <v>5.9999600000000166</v>
      </c>
      <c r="CQ224" s="107">
        <v>995</v>
      </c>
      <c r="CR224" s="91">
        <f t="shared" si="50"/>
        <v>2.6087800000000447</v>
      </c>
      <c r="CS224" s="69">
        <v>1055</v>
      </c>
      <c r="CT224" s="91">
        <f t="shared" si="51"/>
        <v>0.70182000000002343</v>
      </c>
      <c r="CX224" s="173">
        <v>33.499999999999901</v>
      </c>
      <c r="CY224" s="116">
        <f t="shared" si="52"/>
        <v>0.21741999999997902</v>
      </c>
      <c r="CZ224" s="69">
        <v>1140</v>
      </c>
      <c r="DA224" s="91">
        <f t="shared" si="53"/>
        <v>3.0072400000000465</v>
      </c>
      <c r="DB224" s="69">
        <v>335</v>
      </c>
      <c r="DC224" s="91">
        <f t="shared" si="54"/>
        <v>1.8115400000000261</v>
      </c>
      <c r="DN224" s="69">
        <v>620</v>
      </c>
      <c r="DO224" s="91">
        <f t="shared" si="55"/>
        <v>1.3750000000000027</v>
      </c>
    </row>
    <row r="225" spans="30:119" x14ac:dyDescent="0.35">
      <c r="AD225" s="107">
        <v>231</v>
      </c>
      <c r="AE225" s="69">
        <f t="shared" si="48"/>
        <v>0.58000000000001828</v>
      </c>
      <c r="BK225" s="59"/>
      <c r="BL225" s="59"/>
      <c r="BM225" s="59"/>
      <c r="BN225" s="59"/>
      <c r="BO225" s="59"/>
      <c r="BP225" s="59"/>
      <c r="BQ225" s="59"/>
      <c r="BR225" s="59"/>
      <c r="BS225" s="59"/>
      <c r="BT225" s="59"/>
      <c r="CB225" s="69">
        <v>971</v>
      </c>
      <c r="CC225" s="91">
        <f t="shared" si="49"/>
        <v>5.9817780000000162</v>
      </c>
      <c r="CQ225" s="107">
        <v>996</v>
      </c>
      <c r="CR225" s="91">
        <f t="shared" si="50"/>
        <v>2.5297290000000445</v>
      </c>
      <c r="CS225" s="69">
        <v>1056</v>
      </c>
      <c r="CT225" s="91">
        <f t="shared" si="51"/>
        <v>0.61410100000002343</v>
      </c>
      <c r="CX225" s="173">
        <v>33.599999999999902</v>
      </c>
      <c r="CY225" s="116">
        <f t="shared" si="52"/>
        <v>0.19568099999997901</v>
      </c>
      <c r="CZ225" s="69">
        <v>1141</v>
      </c>
      <c r="DA225" s="91">
        <f t="shared" si="53"/>
        <v>2.9981820000000465</v>
      </c>
      <c r="DB225" s="69">
        <v>336</v>
      </c>
      <c r="DC225" s="91">
        <f t="shared" si="54"/>
        <v>1.797047000000026</v>
      </c>
      <c r="DN225" s="69">
        <v>621</v>
      </c>
      <c r="DO225" s="91">
        <f t="shared" si="55"/>
        <v>1.3812500000000028</v>
      </c>
    </row>
    <row r="226" spans="30:119" x14ac:dyDescent="0.35">
      <c r="AD226" s="107">
        <v>232</v>
      </c>
      <c r="AE226" s="69">
        <f t="shared" si="48"/>
        <v>0.56000000000001826</v>
      </c>
      <c r="BK226" s="59"/>
      <c r="BL226" s="59"/>
      <c r="BM226" s="59"/>
      <c r="BN226" s="59"/>
      <c r="BO226" s="59"/>
      <c r="BP226" s="59"/>
      <c r="BQ226" s="59"/>
      <c r="BR226" s="59"/>
      <c r="BS226" s="59"/>
      <c r="BT226" s="59"/>
      <c r="CB226" s="105">
        <v>972</v>
      </c>
      <c r="CC226" s="91">
        <f t="shared" si="49"/>
        <v>5.9635960000000159</v>
      </c>
      <c r="CQ226" s="107">
        <v>997</v>
      </c>
      <c r="CR226" s="91">
        <f t="shared" si="50"/>
        <v>2.4506780000000443</v>
      </c>
      <c r="CS226" s="69">
        <v>1057</v>
      </c>
      <c r="CT226" s="91">
        <f t="shared" si="51"/>
        <v>0.52638200000002344</v>
      </c>
      <c r="CX226" s="173">
        <v>33.699999999999903</v>
      </c>
      <c r="CY226" s="116">
        <f t="shared" si="52"/>
        <v>0.173941999999979</v>
      </c>
      <c r="CZ226" s="69">
        <v>1142</v>
      </c>
      <c r="DA226" s="91">
        <f t="shared" si="53"/>
        <v>2.9891240000000465</v>
      </c>
      <c r="DB226" s="69">
        <v>337</v>
      </c>
      <c r="DC226" s="91">
        <f t="shared" si="54"/>
        <v>1.782554000000026</v>
      </c>
      <c r="DN226" s="69">
        <v>622</v>
      </c>
      <c r="DO226" s="91">
        <f t="shared" si="55"/>
        <v>1.3875000000000028</v>
      </c>
    </row>
    <row r="227" spans="30:119" x14ac:dyDescent="0.35">
      <c r="AD227" s="107">
        <v>233</v>
      </c>
      <c r="AE227" s="69">
        <f t="shared" si="48"/>
        <v>0.54000000000001824</v>
      </c>
      <c r="BK227" s="59"/>
      <c r="BL227" s="59"/>
      <c r="BM227" s="59"/>
      <c r="BN227" s="59"/>
      <c r="BO227" s="59"/>
      <c r="BP227" s="59"/>
      <c r="BQ227" s="59"/>
      <c r="BR227" s="59"/>
      <c r="BS227" s="59"/>
      <c r="BT227" s="59"/>
      <c r="CB227" s="69">
        <v>973</v>
      </c>
      <c r="CC227" s="91">
        <f t="shared" si="49"/>
        <v>5.9454140000000155</v>
      </c>
      <c r="CQ227" s="107">
        <v>998</v>
      </c>
      <c r="CR227" s="91">
        <f t="shared" si="50"/>
        <v>2.3716270000000441</v>
      </c>
      <c r="CS227" s="69">
        <v>1058</v>
      </c>
      <c r="CT227" s="91">
        <f t="shared" si="51"/>
        <v>0.43866300000002345</v>
      </c>
      <c r="CX227" s="173">
        <v>33.799999999999898</v>
      </c>
      <c r="CY227" s="116">
        <f t="shared" si="52"/>
        <v>0.15220299999997899</v>
      </c>
      <c r="CZ227" s="69">
        <v>1143</v>
      </c>
      <c r="DA227" s="91">
        <f t="shared" si="53"/>
        <v>2.9800660000000465</v>
      </c>
      <c r="DB227" s="69">
        <v>338</v>
      </c>
      <c r="DC227" s="91">
        <f t="shared" si="54"/>
        <v>1.7680610000000259</v>
      </c>
      <c r="DN227" s="69">
        <v>623</v>
      </c>
      <c r="DO227" s="91">
        <f t="shared" si="55"/>
        <v>1.3937500000000029</v>
      </c>
    </row>
    <row r="228" spans="30:119" x14ac:dyDescent="0.35">
      <c r="AD228" s="107">
        <v>234</v>
      </c>
      <c r="AE228" s="69">
        <f t="shared" si="48"/>
        <v>0.52000000000001823</v>
      </c>
      <c r="BK228" s="59"/>
      <c r="BL228" s="59"/>
      <c r="BM228" s="59"/>
      <c r="BN228" s="59"/>
      <c r="BO228" s="59"/>
      <c r="BP228" s="59"/>
      <c r="BQ228" s="59"/>
      <c r="BR228" s="59"/>
      <c r="BS228" s="59"/>
      <c r="BT228" s="59"/>
      <c r="CB228" s="105">
        <v>974</v>
      </c>
      <c r="CC228" s="91">
        <f t="shared" si="49"/>
        <v>5.9272320000000152</v>
      </c>
      <c r="CQ228" s="107">
        <v>999</v>
      </c>
      <c r="CR228" s="91">
        <f t="shared" si="50"/>
        <v>2.2925760000000439</v>
      </c>
      <c r="CS228" s="69">
        <v>1059</v>
      </c>
      <c r="CT228" s="91">
        <f t="shared" si="51"/>
        <v>0.35094400000002346</v>
      </c>
      <c r="CX228" s="173">
        <v>33.899999999999899</v>
      </c>
      <c r="CY228" s="116">
        <f t="shared" si="52"/>
        <v>0.13046399999997899</v>
      </c>
      <c r="CZ228" s="69">
        <v>1144</v>
      </c>
      <c r="DA228" s="91">
        <f t="shared" si="53"/>
        <v>2.9710080000000465</v>
      </c>
      <c r="DB228" s="69">
        <v>339</v>
      </c>
      <c r="DC228" s="91">
        <f t="shared" si="54"/>
        <v>1.7535680000000258</v>
      </c>
      <c r="DN228" s="69">
        <v>624</v>
      </c>
      <c r="DO228" s="91">
        <f t="shared" si="55"/>
        <v>1.400000000000003</v>
      </c>
    </row>
    <row r="229" spans="30:119" x14ac:dyDescent="0.35">
      <c r="AD229" s="107">
        <v>235</v>
      </c>
      <c r="AE229" s="69">
        <f t="shared" si="48"/>
        <v>0.50000000000001821</v>
      </c>
      <c r="BK229" s="59"/>
      <c r="BL229" s="59"/>
      <c r="BM229" s="59"/>
      <c r="BN229" s="59"/>
      <c r="BO229" s="59"/>
      <c r="BP229" s="59"/>
      <c r="BQ229" s="59"/>
      <c r="BR229" s="59"/>
      <c r="BS229" s="59"/>
      <c r="BT229" s="59"/>
      <c r="CB229" s="69">
        <v>975</v>
      </c>
      <c r="CC229" s="91">
        <f t="shared" si="49"/>
        <v>5.9090500000000148</v>
      </c>
      <c r="CQ229" s="107">
        <v>1000</v>
      </c>
      <c r="CR229" s="91">
        <f t="shared" si="50"/>
        <v>2.2135250000000437</v>
      </c>
      <c r="CS229" s="69">
        <v>1060</v>
      </c>
      <c r="CT229" s="91">
        <f t="shared" si="51"/>
        <v>0.26322500000002347</v>
      </c>
      <c r="CX229" s="173">
        <v>34</v>
      </c>
      <c r="CY229" s="116">
        <f t="shared" si="52"/>
        <v>0.10872499999997898</v>
      </c>
      <c r="CZ229" s="69">
        <v>1145</v>
      </c>
      <c r="DA229" s="91">
        <f t="shared" si="53"/>
        <v>2.9619500000000465</v>
      </c>
      <c r="DB229" s="69">
        <v>340</v>
      </c>
      <c r="DC229" s="91">
        <f t="shared" si="54"/>
        <v>1.7390750000000257</v>
      </c>
      <c r="DN229" s="69">
        <v>625</v>
      </c>
      <c r="DO229" s="91">
        <f t="shared" si="55"/>
        <v>1.4062500000000031</v>
      </c>
    </row>
    <row r="230" spans="30:119" x14ac:dyDescent="0.35">
      <c r="AD230" s="107">
        <v>236</v>
      </c>
      <c r="AE230" s="69">
        <f t="shared" si="48"/>
        <v>0.48000000000001819</v>
      </c>
      <c r="BK230" s="59"/>
      <c r="BL230" s="59"/>
      <c r="BM230" s="59"/>
      <c r="BN230" s="59"/>
      <c r="BO230" s="59"/>
      <c r="BP230" s="59"/>
      <c r="BQ230" s="59"/>
      <c r="BR230" s="59"/>
      <c r="BS230" s="59"/>
      <c r="BT230" s="59"/>
      <c r="CB230" s="105">
        <v>976</v>
      </c>
      <c r="CC230" s="91">
        <f t="shared" si="49"/>
        <v>5.8908680000000144</v>
      </c>
      <c r="CQ230" s="107">
        <v>1001</v>
      </c>
      <c r="CR230" s="91">
        <f t="shared" si="50"/>
        <v>2.1344740000000435</v>
      </c>
      <c r="CS230" s="69">
        <v>1061</v>
      </c>
      <c r="CT230" s="91">
        <f t="shared" si="51"/>
        <v>0.17550600000002348</v>
      </c>
      <c r="CX230" s="173">
        <v>34.1</v>
      </c>
      <c r="CY230" s="116">
        <f t="shared" si="52"/>
        <v>8.6985999999978969E-2</v>
      </c>
      <c r="CZ230" s="69">
        <v>1146</v>
      </c>
      <c r="DA230" s="91">
        <f t="shared" si="53"/>
        <v>2.9528920000000465</v>
      </c>
      <c r="DB230" s="69">
        <v>341</v>
      </c>
      <c r="DC230" s="91">
        <f t="shared" si="54"/>
        <v>1.7245820000000256</v>
      </c>
      <c r="DN230" s="69">
        <v>626</v>
      </c>
      <c r="DO230" s="91">
        <f t="shared" si="55"/>
        <v>1.4125000000000032</v>
      </c>
    </row>
    <row r="231" spans="30:119" x14ac:dyDescent="0.35">
      <c r="AD231" s="107">
        <v>237</v>
      </c>
      <c r="AE231" s="69">
        <f t="shared" si="48"/>
        <v>0.46000000000001817</v>
      </c>
      <c r="BK231" s="59"/>
      <c r="BL231" s="59"/>
      <c r="BM231" s="59"/>
      <c r="BN231" s="59"/>
      <c r="BO231" s="59"/>
      <c r="BP231" s="59"/>
      <c r="BQ231" s="59"/>
      <c r="BR231" s="59"/>
      <c r="BS231" s="59"/>
      <c r="BT231" s="59"/>
      <c r="CB231" s="69">
        <v>977</v>
      </c>
      <c r="CC231" s="91">
        <f t="shared" si="49"/>
        <v>5.8726860000000141</v>
      </c>
      <c r="CQ231" s="107">
        <v>1002</v>
      </c>
      <c r="CR231" s="91">
        <f t="shared" si="50"/>
        <v>2.0554230000000433</v>
      </c>
      <c r="CS231" s="69">
        <v>1062</v>
      </c>
      <c r="CT231" s="91">
        <f t="shared" si="51"/>
        <v>8.7787000000023471E-2</v>
      </c>
      <c r="CX231" s="173">
        <v>34.200000000000003</v>
      </c>
      <c r="CY231" s="116">
        <f t="shared" si="52"/>
        <v>6.5246999999978961E-2</v>
      </c>
      <c r="CZ231" s="69">
        <v>1147</v>
      </c>
      <c r="DA231" s="91">
        <f t="shared" si="53"/>
        <v>2.9438340000000465</v>
      </c>
      <c r="DB231" s="69">
        <v>342</v>
      </c>
      <c r="DC231" s="91">
        <f t="shared" si="54"/>
        <v>1.7100890000000255</v>
      </c>
      <c r="DN231" s="69">
        <v>627</v>
      </c>
      <c r="DO231" s="91">
        <f t="shared" si="55"/>
        <v>1.4187500000000033</v>
      </c>
    </row>
    <row r="232" spans="30:119" x14ac:dyDescent="0.35">
      <c r="AD232" s="107">
        <v>238</v>
      </c>
      <c r="AE232" s="69">
        <f t="shared" si="48"/>
        <v>0.44000000000001815</v>
      </c>
      <c r="BK232" s="59"/>
      <c r="BL232" s="59"/>
      <c r="BM232" s="59"/>
      <c r="BN232" s="59"/>
      <c r="BO232" s="59"/>
      <c r="BP232" s="59"/>
      <c r="BQ232" s="59"/>
      <c r="BR232" s="59"/>
      <c r="BS232" s="59"/>
      <c r="BT232" s="59"/>
      <c r="CB232" s="105">
        <v>978</v>
      </c>
      <c r="CC232" s="91">
        <f t="shared" si="49"/>
        <v>5.8545040000000137</v>
      </c>
      <c r="CQ232" s="107">
        <v>1003</v>
      </c>
      <c r="CR232" s="91">
        <f t="shared" si="50"/>
        <v>1.9763720000000433</v>
      </c>
      <c r="CS232" s="69">
        <v>1063</v>
      </c>
      <c r="CT232" s="91">
        <v>0</v>
      </c>
      <c r="CX232" s="173">
        <v>34.299999999999997</v>
      </c>
      <c r="CY232" s="116">
        <f t="shared" si="52"/>
        <v>4.3507999999978959E-2</v>
      </c>
      <c r="CZ232" s="69">
        <v>1148</v>
      </c>
      <c r="DA232" s="91">
        <f t="shared" si="53"/>
        <v>2.9347760000000465</v>
      </c>
      <c r="DB232" s="69">
        <v>343</v>
      </c>
      <c r="DC232" s="91">
        <f t="shared" si="54"/>
        <v>1.6955960000000254</v>
      </c>
      <c r="DN232" s="69">
        <v>628</v>
      </c>
      <c r="DO232" s="91">
        <f t="shared" si="55"/>
        <v>1.4250000000000034</v>
      </c>
    </row>
    <row r="233" spans="30:119" ht="29" x14ac:dyDescent="0.35">
      <c r="AD233" s="107">
        <v>239</v>
      </c>
      <c r="AE233" s="69">
        <f t="shared" si="48"/>
        <v>0.42000000000001814</v>
      </c>
      <c r="BK233" s="59"/>
      <c r="BL233" s="59"/>
      <c r="BM233" s="59"/>
      <c r="BN233" s="59"/>
      <c r="BO233" s="59"/>
      <c r="BP233" s="59"/>
      <c r="BQ233" s="59"/>
      <c r="BR233" s="59"/>
      <c r="BS233" s="59"/>
      <c r="BT233" s="59"/>
      <c r="CB233" s="69">
        <v>979</v>
      </c>
      <c r="CC233" s="91">
        <f t="shared" si="49"/>
        <v>5.8363220000000133</v>
      </c>
      <c r="CQ233" s="107">
        <v>1004</v>
      </c>
      <c r="CR233" s="91">
        <f t="shared" si="50"/>
        <v>1.8973210000000433</v>
      </c>
      <c r="CS233" s="115" t="s">
        <v>269</v>
      </c>
      <c r="CT233" s="69" t="s">
        <v>296</v>
      </c>
      <c r="CX233" s="173">
        <v>34.4</v>
      </c>
      <c r="CY233" s="116">
        <f t="shared" si="52"/>
        <v>2.1768999999978958E-2</v>
      </c>
      <c r="CZ233" s="69">
        <v>1149</v>
      </c>
      <c r="DA233" s="91">
        <f t="shared" si="53"/>
        <v>2.9257180000000464</v>
      </c>
      <c r="DB233" s="69">
        <v>344</v>
      </c>
      <c r="DC233" s="91">
        <f t="shared" si="54"/>
        <v>1.6811030000000253</v>
      </c>
      <c r="DN233" s="69">
        <v>629</v>
      </c>
      <c r="DO233" s="91">
        <f t="shared" si="55"/>
        <v>1.4312500000000035</v>
      </c>
    </row>
    <row r="234" spans="30:119" x14ac:dyDescent="0.35">
      <c r="AD234" s="107">
        <v>240</v>
      </c>
      <c r="AE234" s="69">
        <f t="shared" si="48"/>
        <v>0.40000000000001812</v>
      </c>
      <c r="BK234" s="59"/>
      <c r="BL234" s="59"/>
      <c r="BM234" s="59"/>
      <c r="BN234" s="59"/>
      <c r="BO234" s="59"/>
      <c r="BP234" s="59"/>
      <c r="BQ234" s="59"/>
      <c r="BR234" s="59"/>
      <c r="BS234" s="59"/>
      <c r="BT234" s="59"/>
      <c r="CB234" s="105">
        <v>980</v>
      </c>
      <c r="CC234" s="91">
        <f t="shared" si="49"/>
        <v>5.818140000000013</v>
      </c>
      <c r="CQ234" s="107">
        <v>1005</v>
      </c>
      <c r="CR234" s="91">
        <f t="shared" si="50"/>
        <v>1.8182700000000434</v>
      </c>
      <c r="CX234" s="173">
        <v>34.5</v>
      </c>
      <c r="CY234" s="116">
        <f>CY233-0.021739</f>
        <v>2.9999999978956582E-5</v>
      </c>
      <c r="CZ234" s="69">
        <v>1150</v>
      </c>
      <c r="DA234" s="91">
        <f t="shared" si="53"/>
        <v>2.9166600000000464</v>
      </c>
      <c r="DB234" s="69">
        <v>345</v>
      </c>
      <c r="DC234" s="91">
        <f t="shared" si="54"/>
        <v>1.6666100000000252</v>
      </c>
      <c r="DN234" s="69">
        <v>630</v>
      </c>
      <c r="DO234" s="91">
        <f t="shared" si="55"/>
        <v>1.4375000000000036</v>
      </c>
    </row>
    <row r="235" spans="30:119" ht="29" x14ac:dyDescent="0.35">
      <c r="AD235" s="107">
        <v>241</v>
      </c>
      <c r="AE235" s="69">
        <f t="shared" si="48"/>
        <v>0.3800000000000181</v>
      </c>
      <c r="BK235" s="59"/>
      <c r="BL235" s="59"/>
      <c r="BM235" s="59"/>
      <c r="BN235" s="59"/>
      <c r="BO235" s="59"/>
      <c r="BP235" s="59"/>
      <c r="BQ235" s="59"/>
      <c r="BR235" s="59"/>
      <c r="BS235" s="59"/>
      <c r="BT235" s="59"/>
      <c r="CB235" s="69">
        <v>981</v>
      </c>
      <c r="CC235" s="91">
        <f t="shared" si="49"/>
        <v>5.7999580000000126</v>
      </c>
      <c r="CQ235" s="107">
        <v>1006</v>
      </c>
      <c r="CR235" s="91">
        <f t="shared" si="50"/>
        <v>1.7392190000000434</v>
      </c>
      <c r="CX235" s="115" t="s">
        <v>269</v>
      </c>
      <c r="CY235" s="115" t="s">
        <v>296</v>
      </c>
      <c r="CZ235" s="69">
        <v>1151</v>
      </c>
      <c r="DA235" s="91">
        <f t="shared" si="53"/>
        <v>2.9076020000000464</v>
      </c>
      <c r="DB235" s="69">
        <v>346</v>
      </c>
      <c r="DC235" s="91">
        <f t="shared" si="54"/>
        <v>1.6521170000000251</v>
      </c>
      <c r="DN235" s="69">
        <v>631</v>
      </c>
      <c r="DO235" s="91">
        <f t="shared" si="55"/>
        <v>1.4437500000000036</v>
      </c>
    </row>
    <row r="236" spans="30:119" x14ac:dyDescent="0.35">
      <c r="AD236" s="107">
        <v>242</v>
      </c>
      <c r="AE236" s="69">
        <f t="shared" si="48"/>
        <v>0.36000000000001808</v>
      </c>
      <c r="BK236" s="59"/>
      <c r="BL236" s="59"/>
      <c r="BM236" s="59"/>
      <c r="BN236" s="59"/>
      <c r="BO236" s="59"/>
      <c r="BP236" s="59"/>
      <c r="BQ236" s="59"/>
      <c r="BR236" s="59"/>
      <c r="BS236" s="59"/>
      <c r="BT236" s="59"/>
      <c r="CB236" s="105">
        <v>982</v>
      </c>
      <c r="CC236" s="91">
        <f t="shared" si="49"/>
        <v>5.7817760000000122</v>
      </c>
      <c r="CQ236" s="107">
        <v>1007</v>
      </c>
      <c r="CR236" s="91">
        <f t="shared" si="50"/>
        <v>1.6601680000000434</v>
      </c>
      <c r="CZ236" s="69">
        <v>1152</v>
      </c>
      <c r="DA236" s="91">
        <f t="shared" si="53"/>
        <v>2.8985440000000464</v>
      </c>
      <c r="DB236" s="69">
        <v>347</v>
      </c>
      <c r="DC236" s="91">
        <f t="shared" si="54"/>
        <v>1.6376240000000251</v>
      </c>
      <c r="DN236" s="69">
        <v>632</v>
      </c>
      <c r="DO236" s="91">
        <f t="shared" si="55"/>
        <v>1.4500000000000037</v>
      </c>
    </row>
    <row r="237" spans="30:119" x14ac:dyDescent="0.35">
      <c r="AD237" s="107">
        <v>243</v>
      </c>
      <c r="AE237" s="69">
        <f t="shared" si="48"/>
        <v>0.34000000000001807</v>
      </c>
      <c r="BK237" s="59"/>
      <c r="BL237" s="59"/>
      <c r="BM237" s="59"/>
      <c r="BN237" s="59"/>
      <c r="BO237" s="59"/>
      <c r="BP237" s="59"/>
      <c r="BQ237" s="59"/>
      <c r="BR237" s="59"/>
      <c r="BS237" s="59"/>
      <c r="BT237" s="59"/>
      <c r="CB237" s="69">
        <v>983</v>
      </c>
      <c r="CC237" s="91">
        <f t="shared" si="49"/>
        <v>5.7635940000000119</v>
      </c>
      <c r="CQ237" s="107">
        <v>1008</v>
      </c>
      <c r="CR237" s="91">
        <f t="shared" si="50"/>
        <v>1.5811170000000434</v>
      </c>
      <c r="CZ237" s="69">
        <v>1153</v>
      </c>
      <c r="DA237" s="91">
        <f t="shared" si="53"/>
        <v>2.8894860000000464</v>
      </c>
      <c r="DB237" s="69">
        <v>348</v>
      </c>
      <c r="DC237" s="91">
        <f t="shared" si="54"/>
        <v>1.623131000000025</v>
      </c>
      <c r="DN237" s="69">
        <v>633</v>
      </c>
      <c r="DO237" s="91">
        <f t="shared" si="55"/>
        <v>1.4562500000000038</v>
      </c>
    </row>
    <row r="238" spans="30:119" x14ac:dyDescent="0.35">
      <c r="AD238" s="107">
        <v>244</v>
      </c>
      <c r="AE238" s="69">
        <f t="shared" si="48"/>
        <v>0.32000000000001805</v>
      </c>
      <c r="BK238" s="59"/>
      <c r="BL238" s="59"/>
      <c r="BM238" s="59"/>
      <c r="BN238" s="59"/>
      <c r="BO238" s="59"/>
      <c r="BP238" s="59"/>
      <c r="BQ238" s="59"/>
      <c r="BR238" s="59"/>
      <c r="BS238" s="59"/>
      <c r="BT238" s="59"/>
      <c r="CB238" s="105">
        <v>984</v>
      </c>
      <c r="CC238" s="91">
        <f t="shared" si="49"/>
        <v>5.7454120000000115</v>
      </c>
      <c r="CQ238" s="107">
        <v>1009</v>
      </c>
      <c r="CR238" s="91">
        <f t="shared" si="50"/>
        <v>1.5020660000000434</v>
      </c>
      <c r="CZ238" s="69">
        <v>1154</v>
      </c>
      <c r="DA238" s="91">
        <f t="shared" si="53"/>
        <v>2.8804280000000464</v>
      </c>
      <c r="DB238" s="69">
        <v>349</v>
      </c>
      <c r="DC238" s="91">
        <f t="shared" si="54"/>
        <v>1.6086380000000249</v>
      </c>
      <c r="DN238" s="69">
        <v>634</v>
      </c>
      <c r="DO238" s="91">
        <f t="shared" si="55"/>
        <v>1.4625000000000039</v>
      </c>
    </row>
    <row r="239" spans="30:119" x14ac:dyDescent="0.35">
      <c r="AD239" s="107">
        <v>245</v>
      </c>
      <c r="AE239" s="69">
        <f t="shared" si="48"/>
        <v>0.30000000000001803</v>
      </c>
      <c r="BK239" s="59"/>
      <c r="BL239" s="59"/>
      <c r="BM239" s="59"/>
      <c r="BN239" s="59"/>
      <c r="BO239" s="59"/>
      <c r="BP239" s="59"/>
      <c r="BQ239" s="59"/>
      <c r="BR239" s="59"/>
      <c r="BS239" s="59"/>
      <c r="BT239" s="59"/>
      <c r="CB239" s="69">
        <v>985</v>
      </c>
      <c r="CC239" s="91">
        <f t="shared" si="49"/>
        <v>5.7272300000000111</v>
      </c>
      <c r="CQ239" s="107">
        <v>1010</v>
      </c>
      <c r="CR239" s="91">
        <f t="shared" si="50"/>
        <v>1.4230150000000434</v>
      </c>
      <c r="CZ239" s="69">
        <v>1155</v>
      </c>
      <c r="DA239" s="91">
        <f t="shared" si="53"/>
        <v>2.8713700000000464</v>
      </c>
      <c r="DB239" s="69">
        <v>350</v>
      </c>
      <c r="DC239" s="91">
        <f t="shared" si="54"/>
        <v>1.5941450000000248</v>
      </c>
      <c r="DN239" s="69">
        <v>635</v>
      </c>
      <c r="DO239" s="91">
        <f t="shared" si="55"/>
        <v>1.468750000000004</v>
      </c>
    </row>
    <row r="240" spans="30:119" x14ac:dyDescent="0.35">
      <c r="AD240" s="107">
        <v>246</v>
      </c>
      <c r="AE240" s="69">
        <f t="shared" si="48"/>
        <v>0.28000000000001801</v>
      </c>
      <c r="BK240" s="59"/>
      <c r="BL240" s="59"/>
      <c r="BM240" s="59"/>
      <c r="BN240" s="59"/>
      <c r="BO240" s="59"/>
      <c r="BP240" s="59"/>
      <c r="BQ240" s="59"/>
      <c r="BR240" s="59"/>
      <c r="BS240" s="59"/>
      <c r="BT240" s="59"/>
      <c r="CB240" s="105">
        <v>986</v>
      </c>
      <c r="CC240" s="91">
        <f t="shared" si="49"/>
        <v>5.7090480000000108</v>
      </c>
      <c r="CQ240" s="107">
        <v>1011</v>
      </c>
      <c r="CR240" s="91">
        <f t="shared" si="50"/>
        <v>1.3439640000000435</v>
      </c>
      <c r="CZ240" s="69">
        <v>1156</v>
      </c>
      <c r="DA240" s="91">
        <f t="shared" si="53"/>
        <v>2.8623120000000464</v>
      </c>
      <c r="DB240" s="69">
        <v>351</v>
      </c>
      <c r="DC240" s="91">
        <f t="shared" si="54"/>
        <v>1.5796520000000247</v>
      </c>
      <c r="DN240" s="69">
        <v>636</v>
      </c>
      <c r="DO240" s="91">
        <f t="shared" si="55"/>
        <v>1.4750000000000041</v>
      </c>
    </row>
    <row r="241" spans="30:119" x14ac:dyDescent="0.35">
      <c r="AD241" s="107">
        <v>247</v>
      </c>
      <c r="AE241" s="69">
        <f t="shared" si="48"/>
        <v>0.26000000000001799</v>
      </c>
      <c r="BK241" s="59"/>
      <c r="BL241" s="59"/>
      <c r="BM241" s="59"/>
      <c r="BN241" s="59"/>
      <c r="BO241" s="59"/>
      <c r="BP241" s="59"/>
      <c r="BQ241" s="59"/>
      <c r="BR241" s="59"/>
      <c r="BS241" s="59"/>
      <c r="BT241" s="59"/>
      <c r="CB241" s="69">
        <v>987</v>
      </c>
      <c r="CC241" s="91">
        <f t="shared" si="49"/>
        <v>5.6908660000000104</v>
      </c>
      <c r="CQ241" s="107">
        <v>1012</v>
      </c>
      <c r="CR241" s="91">
        <f t="shared" si="50"/>
        <v>1.2649130000000435</v>
      </c>
      <c r="CZ241" s="69">
        <v>1157</v>
      </c>
      <c r="DA241" s="91">
        <f t="shared" si="53"/>
        <v>2.8532540000000464</v>
      </c>
      <c r="DB241" s="69">
        <v>352</v>
      </c>
      <c r="DC241" s="91">
        <f t="shared" si="54"/>
        <v>1.5651590000000246</v>
      </c>
      <c r="DN241" s="69">
        <v>637</v>
      </c>
      <c r="DO241" s="91">
        <f t="shared" si="55"/>
        <v>1.4812500000000042</v>
      </c>
    </row>
    <row r="242" spans="30:119" x14ac:dyDescent="0.35">
      <c r="AD242" s="107">
        <v>248</v>
      </c>
      <c r="AE242" s="69">
        <f t="shared" si="48"/>
        <v>0.240000000000018</v>
      </c>
      <c r="BK242" s="59"/>
      <c r="BL242" s="59"/>
      <c r="BM242" s="59"/>
      <c r="BN242" s="59"/>
      <c r="BO242" s="59"/>
      <c r="BP242" s="59"/>
      <c r="BQ242" s="59"/>
      <c r="BR242" s="59"/>
      <c r="BS242" s="59"/>
      <c r="BT242" s="59"/>
      <c r="CB242" s="105">
        <v>988</v>
      </c>
      <c r="CC242" s="91">
        <f t="shared" si="49"/>
        <v>5.6726840000000101</v>
      </c>
      <c r="CQ242" s="107">
        <v>1013</v>
      </c>
      <c r="CR242" s="91">
        <f t="shared" si="50"/>
        <v>1.1858620000000435</v>
      </c>
      <c r="CZ242" s="69">
        <v>1158</v>
      </c>
      <c r="DA242" s="91">
        <f t="shared" si="53"/>
        <v>2.8441960000000464</v>
      </c>
      <c r="DB242" s="69">
        <v>353</v>
      </c>
      <c r="DC242" s="91">
        <f t="shared" si="54"/>
        <v>1.5506660000000245</v>
      </c>
      <c r="DN242" s="69">
        <v>638</v>
      </c>
      <c r="DO242" s="91">
        <f t="shared" si="55"/>
        <v>1.4875000000000043</v>
      </c>
    </row>
    <row r="243" spans="30:119" x14ac:dyDescent="0.35">
      <c r="AD243" s="107">
        <v>249</v>
      </c>
      <c r="AE243" s="69">
        <f t="shared" si="48"/>
        <v>0.22000000000001801</v>
      </c>
      <c r="BK243" s="59"/>
      <c r="BL243" s="59"/>
      <c r="BM243" s="59"/>
      <c r="BN243" s="59"/>
      <c r="BO243" s="59"/>
      <c r="BP243" s="59"/>
      <c r="BQ243" s="59"/>
      <c r="BR243" s="59"/>
      <c r="BS243" s="59"/>
      <c r="BT243" s="59"/>
      <c r="CB243" s="69">
        <v>989</v>
      </c>
      <c r="CC243" s="91">
        <f t="shared" si="49"/>
        <v>5.6545020000000097</v>
      </c>
      <c r="CQ243" s="107">
        <v>1014</v>
      </c>
      <c r="CR243" s="91">
        <f t="shared" si="50"/>
        <v>1.1068110000000435</v>
      </c>
      <c r="CZ243" s="69">
        <v>1159</v>
      </c>
      <c r="DA243" s="91">
        <f t="shared" si="53"/>
        <v>2.8351380000000463</v>
      </c>
      <c r="DB243" s="69">
        <v>354</v>
      </c>
      <c r="DC243" s="91">
        <f t="shared" si="54"/>
        <v>1.5361730000000244</v>
      </c>
      <c r="DN243" s="69">
        <v>639</v>
      </c>
      <c r="DO243" s="91">
        <f t="shared" si="55"/>
        <v>1.4937500000000044</v>
      </c>
    </row>
    <row r="244" spans="30:119" x14ac:dyDescent="0.35">
      <c r="AD244" s="107">
        <v>250</v>
      </c>
      <c r="AE244" s="69">
        <f t="shared" si="48"/>
        <v>0.20000000000001802</v>
      </c>
      <c r="BK244" s="59"/>
      <c r="BL244" s="59"/>
      <c r="BM244" s="59"/>
      <c r="BN244" s="59"/>
      <c r="BO244" s="59"/>
      <c r="BP244" s="59"/>
      <c r="BQ244" s="59"/>
      <c r="BR244" s="59"/>
      <c r="BS244" s="59"/>
      <c r="BT244" s="59"/>
      <c r="CB244" s="105">
        <v>990</v>
      </c>
      <c r="CC244" s="91">
        <f t="shared" si="49"/>
        <v>5.6363200000000093</v>
      </c>
      <c r="CQ244" s="107">
        <v>1015</v>
      </c>
      <c r="CR244" s="91">
        <f t="shared" si="50"/>
        <v>1.0277600000000435</v>
      </c>
      <c r="CZ244" s="69">
        <v>1160</v>
      </c>
      <c r="DA244" s="91">
        <f t="shared" si="53"/>
        <v>2.8260800000000463</v>
      </c>
      <c r="DB244" s="69">
        <v>355</v>
      </c>
      <c r="DC244" s="91">
        <f t="shared" si="54"/>
        <v>1.5216800000000243</v>
      </c>
      <c r="DN244" s="69">
        <v>640</v>
      </c>
      <c r="DO244" s="91">
        <f t="shared" si="55"/>
        <v>1.5000000000000044</v>
      </c>
    </row>
    <row r="245" spans="30:119" x14ac:dyDescent="0.35">
      <c r="AD245" s="107">
        <v>251</v>
      </c>
      <c r="AE245" s="69">
        <f t="shared" si="48"/>
        <v>0.18000000000001803</v>
      </c>
      <c r="BK245" s="59"/>
      <c r="BL245" s="59"/>
      <c r="BM245" s="59"/>
      <c r="BN245" s="59"/>
      <c r="BO245" s="59"/>
      <c r="BP245" s="59"/>
      <c r="BQ245" s="59"/>
      <c r="BR245" s="59"/>
      <c r="BS245" s="59"/>
      <c r="BT245" s="59"/>
      <c r="CB245" s="69">
        <v>991</v>
      </c>
      <c r="CC245" s="91">
        <f t="shared" si="49"/>
        <v>5.618138000000009</v>
      </c>
      <c r="CQ245" s="107">
        <v>1016</v>
      </c>
      <c r="CR245" s="91">
        <f t="shared" si="50"/>
        <v>0.94870900000004355</v>
      </c>
      <c r="CZ245" s="69">
        <v>1161</v>
      </c>
      <c r="DA245" s="91">
        <f t="shared" si="53"/>
        <v>2.8170220000000463</v>
      </c>
      <c r="DB245" s="69">
        <v>356</v>
      </c>
      <c r="DC245" s="91">
        <f t="shared" si="54"/>
        <v>1.5071870000000243</v>
      </c>
      <c r="DN245" s="69">
        <v>641</v>
      </c>
      <c r="DO245" s="91">
        <f t="shared" si="55"/>
        <v>1.5062500000000045</v>
      </c>
    </row>
    <row r="246" spans="30:119" x14ac:dyDescent="0.35">
      <c r="AD246" s="107">
        <v>252</v>
      </c>
      <c r="AE246" s="69">
        <f t="shared" si="48"/>
        <v>0.16000000000001804</v>
      </c>
      <c r="BK246" s="59"/>
      <c r="BL246" s="59"/>
      <c r="BM246" s="59"/>
      <c r="BN246" s="59"/>
      <c r="BO246" s="59"/>
      <c r="BP246" s="59"/>
      <c r="BQ246" s="59"/>
      <c r="BR246" s="59"/>
      <c r="BS246" s="59"/>
      <c r="BT246" s="59"/>
      <c r="CB246" s="105">
        <v>992</v>
      </c>
      <c r="CC246" s="91">
        <f t="shared" si="49"/>
        <v>5.5999560000000086</v>
      </c>
      <c r="CQ246" s="107">
        <v>1017</v>
      </c>
      <c r="CR246" s="91">
        <f t="shared" si="50"/>
        <v>0.86965800000004356</v>
      </c>
      <c r="CZ246" s="69">
        <v>1162</v>
      </c>
      <c r="DA246" s="91">
        <f t="shared" si="53"/>
        <v>2.8079640000000463</v>
      </c>
      <c r="DB246" s="69">
        <v>357</v>
      </c>
      <c r="DC246" s="91">
        <f t="shared" si="54"/>
        <v>1.4926940000000242</v>
      </c>
      <c r="DN246" s="69">
        <v>642</v>
      </c>
      <c r="DO246" s="91">
        <f t="shared" si="55"/>
        <v>1.5125000000000046</v>
      </c>
    </row>
    <row r="247" spans="30:119" x14ac:dyDescent="0.35">
      <c r="AD247" s="107">
        <v>253</v>
      </c>
      <c r="AE247" s="69">
        <f t="shared" si="48"/>
        <v>0.14000000000001805</v>
      </c>
      <c r="BK247" s="59"/>
      <c r="BL247" s="59"/>
      <c r="BM247" s="59"/>
      <c r="BN247" s="59"/>
      <c r="BO247" s="59"/>
      <c r="BP247" s="59"/>
      <c r="BQ247" s="59"/>
      <c r="BR247" s="59"/>
      <c r="BS247" s="59"/>
      <c r="BT247" s="59"/>
      <c r="CB247" s="69">
        <v>993</v>
      </c>
      <c r="CC247" s="91">
        <f t="shared" si="49"/>
        <v>5.5817740000000082</v>
      </c>
      <c r="CQ247" s="107">
        <v>1018</v>
      </c>
      <c r="CR247" s="91">
        <f t="shared" si="50"/>
        <v>0.79060700000004358</v>
      </c>
      <c r="CZ247" s="69">
        <v>1163</v>
      </c>
      <c r="DA247" s="91">
        <f t="shared" si="53"/>
        <v>2.7989060000000463</v>
      </c>
      <c r="DB247" s="69">
        <v>358</v>
      </c>
      <c r="DC247" s="91">
        <f t="shared" si="54"/>
        <v>1.4782010000000241</v>
      </c>
      <c r="DN247" s="69">
        <v>643</v>
      </c>
      <c r="DO247" s="91">
        <f t="shared" si="55"/>
        <v>1.5187500000000047</v>
      </c>
    </row>
    <row r="248" spans="30:119" x14ac:dyDescent="0.35">
      <c r="AD248" s="107">
        <v>254</v>
      </c>
      <c r="AE248" s="69">
        <f t="shared" si="48"/>
        <v>0.12000000000001805</v>
      </c>
      <c r="BK248" s="59"/>
      <c r="BL248" s="59"/>
      <c r="BM248" s="59"/>
      <c r="BN248" s="59"/>
      <c r="BO248" s="59"/>
      <c r="BP248" s="59"/>
      <c r="BQ248" s="59"/>
      <c r="BR248" s="59"/>
      <c r="BS248" s="59"/>
      <c r="BT248" s="59"/>
      <c r="CB248" s="105">
        <v>994</v>
      </c>
      <c r="CC248" s="91">
        <f t="shared" si="49"/>
        <v>5.5635920000000079</v>
      </c>
      <c r="CQ248" s="107">
        <v>1019</v>
      </c>
      <c r="CR248" s="91">
        <f t="shared" si="50"/>
        <v>0.7115560000000436</v>
      </c>
      <c r="CZ248" s="69">
        <v>1164</v>
      </c>
      <c r="DA248" s="91">
        <f t="shared" si="53"/>
        <v>2.7898480000000463</v>
      </c>
      <c r="DB248" s="69">
        <v>359</v>
      </c>
      <c r="DC248" s="91">
        <f t="shared" si="54"/>
        <v>1.463708000000024</v>
      </c>
      <c r="DN248" s="69">
        <v>644</v>
      </c>
      <c r="DO248" s="91">
        <f t="shared" si="55"/>
        <v>1.5250000000000048</v>
      </c>
    </row>
    <row r="249" spans="30:119" x14ac:dyDescent="0.35">
      <c r="AD249" s="107">
        <v>255</v>
      </c>
      <c r="AE249" s="69">
        <f t="shared" si="48"/>
        <v>0.10000000000001805</v>
      </c>
      <c r="BK249" s="59"/>
      <c r="BL249" s="59"/>
      <c r="BM249" s="59"/>
      <c r="BN249" s="59"/>
      <c r="BO249" s="59"/>
      <c r="BP249" s="59"/>
      <c r="BQ249" s="59"/>
      <c r="BR249" s="59"/>
      <c r="BS249" s="59"/>
      <c r="BT249" s="59"/>
      <c r="CB249" s="69">
        <v>995</v>
      </c>
      <c r="CC249" s="91">
        <f t="shared" si="49"/>
        <v>5.5454100000000075</v>
      </c>
      <c r="CQ249" s="107">
        <v>1020</v>
      </c>
      <c r="CR249" s="91">
        <f t="shared" si="50"/>
        <v>0.63250500000004362</v>
      </c>
      <c r="CZ249" s="69">
        <v>1165</v>
      </c>
      <c r="DA249" s="91">
        <f t="shared" si="53"/>
        <v>2.7807900000000463</v>
      </c>
      <c r="DB249" s="69">
        <v>360</v>
      </c>
      <c r="DC249" s="91">
        <f t="shared" si="54"/>
        <v>1.4492150000000239</v>
      </c>
      <c r="DN249" s="69">
        <v>645</v>
      </c>
      <c r="DO249" s="91">
        <f t="shared" si="55"/>
        <v>1.5312500000000049</v>
      </c>
    </row>
    <row r="250" spans="30:119" x14ac:dyDescent="0.35">
      <c r="AD250" s="107">
        <v>256</v>
      </c>
      <c r="AE250" s="69">
        <f t="shared" si="48"/>
        <v>8.0000000000018043E-2</v>
      </c>
      <c r="BK250" s="59"/>
      <c r="BL250" s="59"/>
      <c r="BM250" s="59"/>
      <c r="BN250" s="59"/>
      <c r="BO250" s="59"/>
      <c r="BP250" s="59"/>
      <c r="BQ250" s="59"/>
      <c r="BR250" s="59"/>
      <c r="BS250" s="59"/>
      <c r="BT250" s="59"/>
      <c r="CB250" s="105">
        <v>996</v>
      </c>
      <c r="CC250" s="91">
        <f t="shared" si="49"/>
        <v>5.5272280000000071</v>
      </c>
      <c r="CQ250" s="107">
        <v>1021</v>
      </c>
      <c r="CR250" s="91">
        <f t="shared" si="50"/>
        <v>0.55345400000004363</v>
      </c>
      <c r="CZ250" s="69">
        <v>1166</v>
      </c>
      <c r="DA250" s="91">
        <f t="shared" si="53"/>
        <v>2.7717320000000463</v>
      </c>
      <c r="DB250" s="69">
        <v>361</v>
      </c>
      <c r="DC250" s="91">
        <f t="shared" si="54"/>
        <v>1.4347220000000238</v>
      </c>
      <c r="DN250" s="69">
        <v>646</v>
      </c>
      <c r="DO250" s="91">
        <f t="shared" si="55"/>
        <v>1.537500000000005</v>
      </c>
    </row>
    <row r="251" spans="30:119" x14ac:dyDescent="0.35">
      <c r="AD251" s="107">
        <v>257</v>
      </c>
      <c r="AE251" s="69">
        <f t="shared" si="48"/>
        <v>6.0000000000018039E-2</v>
      </c>
      <c r="BK251" s="59"/>
      <c r="BL251" s="59"/>
      <c r="BM251" s="59"/>
      <c r="BN251" s="59"/>
      <c r="BO251" s="59"/>
      <c r="BP251" s="59"/>
      <c r="BQ251" s="59"/>
      <c r="BR251" s="59"/>
      <c r="BS251" s="59"/>
      <c r="BT251" s="59"/>
      <c r="CB251" s="69">
        <v>997</v>
      </c>
      <c r="CC251" s="91">
        <f t="shared" si="49"/>
        <v>5.5090460000000068</v>
      </c>
      <c r="CQ251" s="107">
        <v>1022</v>
      </c>
      <c r="CR251" s="91">
        <f t="shared" si="50"/>
        <v>0.47440300000004365</v>
      </c>
      <c r="CZ251" s="69">
        <v>1167</v>
      </c>
      <c r="DA251" s="91">
        <f t="shared" si="53"/>
        <v>2.7626740000000463</v>
      </c>
      <c r="DB251" s="69">
        <v>362</v>
      </c>
      <c r="DC251" s="91">
        <f t="shared" si="54"/>
        <v>1.4202290000000237</v>
      </c>
      <c r="DN251" s="69">
        <v>647</v>
      </c>
      <c r="DO251" s="91">
        <f t="shared" si="55"/>
        <v>1.5437500000000051</v>
      </c>
    </row>
    <row r="252" spans="30:119" x14ac:dyDescent="0.35">
      <c r="AD252" s="107">
        <v>258</v>
      </c>
      <c r="AE252" s="69">
        <f t="shared" si="48"/>
        <v>4.0000000000018035E-2</v>
      </c>
      <c r="BK252" s="59"/>
      <c r="BL252" s="59"/>
      <c r="BM252" s="59"/>
      <c r="BN252" s="59"/>
      <c r="BO252" s="59"/>
      <c r="BP252" s="59"/>
      <c r="BQ252" s="59"/>
      <c r="BR252" s="59"/>
      <c r="BS252" s="59"/>
      <c r="BT252" s="59"/>
      <c r="CB252" s="105">
        <v>998</v>
      </c>
      <c r="CC252" s="91">
        <f t="shared" si="49"/>
        <v>5.4908640000000064</v>
      </c>
      <c r="CQ252" s="107">
        <v>1023</v>
      </c>
      <c r="CR252" s="91">
        <f t="shared" si="50"/>
        <v>0.39535200000004367</v>
      </c>
      <c r="CZ252" s="69">
        <v>1168</v>
      </c>
      <c r="DA252" s="91">
        <f t="shared" si="53"/>
        <v>2.7536160000000462</v>
      </c>
      <c r="DB252" s="69">
        <v>363</v>
      </c>
      <c r="DC252" s="91">
        <f t="shared" si="54"/>
        <v>1.4057360000000236</v>
      </c>
      <c r="DN252" s="69">
        <v>648</v>
      </c>
      <c r="DO252" s="91">
        <f t="shared" si="55"/>
        <v>1.5500000000000052</v>
      </c>
    </row>
    <row r="253" spans="30:119" x14ac:dyDescent="0.35">
      <c r="AD253" s="107">
        <v>259</v>
      </c>
      <c r="AE253" s="69">
        <f t="shared" si="48"/>
        <v>2.0000000000018035E-2</v>
      </c>
      <c r="BK253" s="59"/>
      <c r="BL253" s="59"/>
      <c r="BM253" s="59"/>
      <c r="BN253" s="59"/>
      <c r="BO253" s="59"/>
      <c r="BP253" s="59"/>
      <c r="BQ253" s="59"/>
      <c r="BR253" s="59"/>
      <c r="BS253" s="59"/>
      <c r="BT253" s="59"/>
      <c r="CB253" s="69">
        <v>999</v>
      </c>
      <c r="CC253" s="91">
        <f t="shared" si="49"/>
        <v>5.472682000000006</v>
      </c>
      <c r="CQ253" s="107">
        <v>1024</v>
      </c>
      <c r="CR253" s="91">
        <f t="shared" si="50"/>
        <v>0.31630100000004369</v>
      </c>
      <c r="CZ253" s="69">
        <v>1169</v>
      </c>
      <c r="DA253" s="91">
        <f t="shared" si="53"/>
        <v>2.7445580000000462</v>
      </c>
      <c r="DB253" s="69">
        <v>364</v>
      </c>
      <c r="DC253" s="91">
        <f t="shared" si="54"/>
        <v>1.3912430000000235</v>
      </c>
      <c r="DN253" s="69">
        <v>649</v>
      </c>
      <c r="DO253" s="91">
        <f t="shared" si="55"/>
        <v>1.5562500000000052</v>
      </c>
    </row>
    <row r="254" spans="30:119" x14ac:dyDescent="0.35">
      <c r="AD254" s="107">
        <v>260</v>
      </c>
      <c r="AE254" s="69">
        <v>0</v>
      </c>
      <c r="BK254" s="59"/>
      <c r="BL254" s="59"/>
      <c r="BM254" s="59"/>
      <c r="BN254" s="59"/>
      <c r="BO254" s="59"/>
      <c r="BP254" s="59"/>
      <c r="BQ254" s="59"/>
      <c r="BR254" s="59"/>
      <c r="BS254" s="59"/>
      <c r="BT254" s="59"/>
      <c r="CB254" s="105">
        <v>1000</v>
      </c>
      <c r="CC254" s="91">
        <f t="shared" si="49"/>
        <v>5.4545000000000057</v>
      </c>
      <c r="CQ254" s="107">
        <v>1025</v>
      </c>
      <c r="CR254" s="91">
        <f t="shared" si="50"/>
        <v>0.2372500000000437</v>
      </c>
      <c r="CZ254" s="69">
        <v>1170</v>
      </c>
      <c r="DA254" s="91">
        <f t="shared" si="53"/>
        <v>2.7355000000000462</v>
      </c>
      <c r="DB254" s="69">
        <v>365</v>
      </c>
      <c r="DC254" s="91">
        <f t="shared" si="54"/>
        <v>1.3767500000000235</v>
      </c>
      <c r="DN254" s="69">
        <v>650</v>
      </c>
      <c r="DO254" s="91">
        <f t="shared" si="55"/>
        <v>1.5625000000000053</v>
      </c>
    </row>
    <row r="255" spans="30:119" x14ac:dyDescent="0.35">
      <c r="AD255" s="106" t="s">
        <v>211</v>
      </c>
      <c r="AE255" s="69">
        <v>0</v>
      </c>
      <c r="BK255" s="59"/>
      <c r="BL255" s="59"/>
      <c r="BM255" s="59"/>
      <c r="BN255" s="59"/>
      <c r="BO255" s="59"/>
      <c r="BP255" s="59"/>
      <c r="BQ255" s="59"/>
      <c r="BR255" s="59"/>
      <c r="BS255" s="59"/>
      <c r="BT255" s="59"/>
      <c r="CB255" s="69">
        <v>1001</v>
      </c>
      <c r="CC255" s="91">
        <f t="shared" si="49"/>
        <v>5.4363180000000053</v>
      </c>
      <c r="CQ255" s="107">
        <v>1026</v>
      </c>
      <c r="CR255" s="91">
        <f t="shared" si="50"/>
        <v>0.15819900000004372</v>
      </c>
      <c r="CZ255" s="69">
        <v>1171</v>
      </c>
      <c r="DA255" s="91">
        <f t="shared" si="53"/>
        <v>2.7264420000000462</v>
      </c>
      <c r="DB255" s="69">
        <v>366</v>
      </c>
      <c r="DC255" s="91">
        <f t="shared" si="54"/>
        <v>1.3622570000000234</v>
      </c>
      <c r="DN255" s="69">
        <v>651</v>
      </c>
      <c r="DO255" s="91">
        <f t="shared" si="55"/>
        <v>1.5687500000000054</v>
      </c>
    </row>
    <row r="256" spans="30:119" x14ac:dyDescent="0.35">
      <c r="CB256" s="105">
        <v>1002</v>
      </c>
      <c r="CC256" s="91">
        <f t="shared" si="49"/>
        <v>5.4181360000000049</v>
      </c>
      <c r="CQ256" s="107">
        <v>1027</v>
      </c>
      <c r="CR256" s="91">
        <f t="shared" si="50"/>
        <v>7.9148000000043725E-2</v>
      </c>
      <c r="CZ256" s="69">
        <v>1172</v>
      </c>
      <c r="DA256" s="91">
        <f t="shared" si="53"/>
        <v>2.7173840000000462</v>
      </c>
      <c r="DB256" s="69">
        <v>367</v>
      </c>
      <c r="DC256" s="91">
        <f t="shared" si="54"/>
        <v>1.3477640000000233</v>
      </c>
      <c r="DN256" s="69">
        <v>652</v>
      </c>
      <c r="DO256" s="91">
        <f t="shared" si="55"/>
        <v>1.5750000000000055</v>
      </c>
    </row>
    <row r="257" spans="80:119" x14ac:dyDescent="0.35">
      <c r="CB257" s="69">
        <v>1003</v>
      </c>
      <c r="CC257" s="91">
        <f t="shared" si="49"/>
        <v>5.3999540000000046</v>
      </c>
      <c r="CQ257" s="107">
        <v>1028</v>
      </c>
      <c r="CR257" s="91">
        <v>0</v>
      </c>
      <c r="CZ257" s="69">
        <v>1173</v>
      </c>
      <c r="DA257" s="91">
        <f t="shared" si="53"/>
        <v>2.7083260000000462</v>
      </c>
      <c r="DB257" s="69">
        <v>368</v>
      </c>
      <c r="DC257" s="91">
        <f t="shared" si="54"/>
        <v>1.3332710000000232</v>
      </c>
      <c r="DN257" s="69">
        <v>653</v>
      </c>
      <c r="DO257" s="91">
        <f t="shared" si="55"/>
        <v>1.5812500000000056</v>
      </c>
    </row>
    <row r="258" spans="80:119" ht="29" x14ac:dyDescent="0.35">
      <c r="CB258" s="105">
        <v>1004</v>
      </c>
      <c r="CC258" s="91">
        <f t="shared" si="49"/>
        <v>5.3817720000000042</v>
      </c>
      <c r="CQ258" s="170" t="s">
        <v>269</v>
      </c>
      <c r="CR258" s="157" t="s">
        <v>296</v>
      </c>
      <c r="CZ258" s="69">
        <v>1174</v>
      </c>
      <c r="DA258" s="91">
        <f t="shared" si="53"/>
        <v>2.6992680000000462</v>
      </c>
      <c r="DB258" s="69">
        <v>369</v>
      </c>
      <c r="DC258" s="91">
        <f t="shared" si="54"/>
        <v>1.3187780000000231</v>
      </c>
      <c r="DN258" s="69">
        <v>654</v>
      </c>
      <c r="DO258" s="91">
        <f t="shared" si="55"/>
        <v>1.5875000000000057</v>
      </c>
    </row>
    <row r="259" spans="80:119" x14ac:dyDescent="0.35">
      <c r="CB259" s="69">
        <v>1005</v>
      </c>
      <c r="CC259" s="91">
        <f t="shared" si="49"/>
        <v>5.3635900000000039</v>
      </c>
      <c r="CZ259" s="69">
        <v>1175</v>
      </c>
      <c r="DA259" s="91">
        <f t="shared" si="53"/>
        <v>2.6902100000000462</v>
      </c>
      <c r="DB259" s="69">
        <v>370</v>
      </c>
      <c r="DC259" s="91">
        <f t="shared" si="54"/>
        <v>1.304285000000023</v>
      </c>
      <c r="DN259" s="69">
        <v>655</v>
      </c>
      <c r="DO259" s="91">
        <f t="shared" si="55"/>
        <v>1.5937500000000058</v>
      </c>
    </row>
    <row r="260" spans="80:119" x14ac:dyDescent="0.35">
      <c r="CB260" s="105">
        <v>1006</v>
      </c>
      <c r="CC260" s="91">
        <f t="shared" si="49"/>
        <v>5.3454080000000035</v>
      </c>
      <c r="CZ260" s="69">
        <v>1176</v>
      </c>
      <c r="DA260" s="91">
        <f t="shared" si="53"/>
        <v>2.6811520000000462</v>
      </c>
      <c r="DB260" s="69">
        <v>371</v>
      </c>
      <c r="DC260" s="91">
        <f t="shared" si="54"/>
        <v>1.2897920000000229</v>
      </c>
      <c r="DN260" s="69">
        <v>656</v>
      </c>
      <c r="DO260" s="91">
        <f t="shared" si="55"/>
        <v>1.6000000000000059</v>
      </c>
    </row>
    <row r="261" spans="80:119" x14ac:dyDescent="0.35">
      <c r="CB261" s="69">
        <v>1007</v>
      </c>
      <c r="CC261" s="91">
        <f t="shared" si="49"/>
        <v>5.3272260000000031</v>
      </c>
      <c r="CZ261" s="69">
        <v>1177</v>
      </c>
      <c r="DA261" s="91">
        <f t="shared" si="53"/>
        <v>2.6720940000000462</v>
      </c>
      <c r="DB261" s="69">
        <v>372</v>
      </c>
      <c r="DC261" s="91">
        <f t="shared" si="54"/>
        <v>1.2752990000000228</v>
      </c>
      <c r="DN261" s="69">
        <v>657</v>
      </c>
      <c r="DO261" s="91">
        <f t="shared" si="55"/>
        <v>1.606250000000006</v>
      </c>
    </row>
    <row r="262" spans="80:119" x14ac:dyDescent="0.35">
      <c r="CB262" s="105">
        <v>1008</v>
      </c>
      <c r="CC262" s="91">
        <f t="shared" ref="CC262:CC325" si="56">CC261-0.018182</f>
        <v>5.3090440000000028</v>
      </c>
      <c r="CZ262" s="69">
        <v>1178</v>
      </c>
      <c r="DA262" s="91">
        <f t="shared" ref="DA262:DA325" si="57">DA261-0.009058</f>
        <v>2.6630360000000461</v>
      </c>
      <c r="DB262" s="69">
        <v>373</v>
      </c>
      <c r="DC262" s="91">
        <f t="shared" ref="DC262:DC325" si="58">DC261-0.014493</f>
        <v>1.2608060000000227</v>
      </c>
      <c r="DN262" s="69">
        <v>658</v>
      </c>
      <c r="DO262" s="91">
        <f t="shared" ref="DO262:DO325" si="59">DO261+0.00625</f>
        <v>1.612500000000006</v>
      </c>
    </row>
    <row r="263" spans="80:119" x14ac:dyDescent="0.35">
      <c r="CB263" s="69">
        <v>1009</v>
      </c>
      <c r="CC263" s="91">
        <f t="shared" si="56"/>
        <v>5.2908620000000024</v>
      </c>
      <c r="CZ263" s="69">
        <v>1179</v>
      </c>
      <c r="DA263" s="91">
        <f t="shared" si="57"/>
        <v>2.6539780000000461</v>
      </c>
      <c r="DB263" s="69">
        <v>374</v>
      </c>
      <c r="DC263" s="91">
        <f t="shared" si="58"/>
        <v>1.2463130000000227</v>
      </c>
      <c r="DN263" s="69">
        <v>659</v>
      </c>
      <c r="DO263" s="91">
        <f t="shared" si="59"/>
        <v>1.6187500000000061</v>
      </c>
    </row>
    <row r="264" spans="80:119" x14ac:dyDescent="0.35">
      <c r="CB264" s="105">
        <v>1010</v>
      </c>
      <c r="CC264" s="91">
        <f t="shared" si="56"/>
        <v>5.272680000000002</v>
      </c>
      <c r="CZ264" s="69">
        <v>1180</v>
      </c>
      <c r="DA264" s="91">
        <f t="shared" si="57"/>
        <v>2.6449200000000461</v>
      </c>
      <c r="DB264" s="69">
        <v>375</v>
      </c>
      <c r="DC264" s="91">
        <f t="shared" si="58"/>
        <v>1.2318200000000226</v>
      </c>
      <c r="DN264" s="69">
        <v>660</v>
      </c>
      <c r="DO264" s="91">
        <f t="shared" si="59"/>
        <v>1.6250000000000062</v>
      </c>
    </row>
    <row r="265" spans="80:119" x14ac:dyDescent="0.35">
      <c r="CB265" s="69">
        <v>1011</v>
      </c>
      <c r="CC265" s="91">
        <f t="shared" si="56"/>
        <v>5.2544980000000017</v>
      </c>
      <c r="CZ265" s="69">
        <v>1181</v>
      </c>
      <c r="DA265" s="91">
        <f t="shared" si="57"/>
        <v>2.6358620000000461</v>
      </c>
      <c r="DB265" s="69">
        <v>376</v>
      </c>
      <c r="DC265" s="91">
        <f t="shared" si="58"/>
        <v>1.2173270000000225</v>
      </c>
      <c r="DN265" s="69">
        <v>661</v>
      </c>
      <c r="DO265" s="91">
        <f t="shared" si="59"/>
        <v>1.6312500000000063</v>
      </c>
    </row>
    <row r="266" spans="80:119" x14ac:dyDescent="0.35">
      <c r="CB266" s="105">
        <v>1012</v>
      </c>
      <c r="CC266" s="91">
        <f t="shared" si="56"/>
        <v>5.2363160000000013</v>
      </c>
      <c r="CZ266" s="69">
        <v>1182</v>
      </c>
      <c r="DA266" s="91">
        <f t="shared" si="57"/>
        <v>2.6268040000000461</v>
      </c>
      <c r="DB266" s="69">
        <v>377</v>
      </c>
      <c r="DC266" s="91">
        <f t="shared" si="58"/>
        <v>1.2028340000000224</v>
      </c>
      <c r="DN266" s="69">
        <v>662</v>
      </c>
      <c r="DO266" s="91">
        <f t="shared" si="59"/>
        <v>1.6375000000000064</v>
      </c>
    </row>
    <row r="267" spans="80:119" x14ac:dyDescent="0.35">
      <c r="CB267" s="69">
        <v>1013</v>
      </c>
      <c r="CC267" s="91">
        <f t="shared" si="56"/>
        <v>5.2181340000000009</v>
      </c>
      <c r="CZ267" s="69">
        <v>1183</v>
      </c>
      <c r="DA267" s="91">
        <f t="shared" si="57"/>
        <v>2.6177460000000461</v>
      </c>
      <c r="DB267" s="69">
        <v>378</v>
      </c>
      <c r="DC267" s="91">
        <f t="shared" si="58"/>
        <v>1.1883410000000223</v>
      </c>
      <c r="DN267" s="69">
        <v>663</v>
      </c>
      <c r="DO267" s="91">
        <f t="shared" si="59"/>
        <v>1.6437500000000065</v>
      </c>
    </row>
    <row r="268" spans="80:119" x14ac:dyDescent="0.35">
      <c r="CB268" s="105">
        <v>1014</v>
      </c>
      <c r="CC268" s="91">
        <f t="shared" si="56"/>
        <v>5.1999520000000006</v>
      </c>
      <c r="CZ268" s="69">
        <v>1184</v>
      </c>
      <c r="DA268" s="91">
        <f t="shared" si="57"/>
        <v>2.6086880000000461</v>
      </c>
      <c r="DB268" s="69">
        <v>379</v>
      </c>
      <c r="DC268" s="91">
        <f t="shared" si="58"/>
        <v>1.1738480000000222</v>
      </c>
      <c r="DN268" s="69">
        <v>664</v>
      </c>
      <c r="DO268" s="91">
        <f t="shared" si="59"/>
        <v>1.6500000000000066</v>
      </c>
    </row>
    <row r="269" spans="80:119" x14ac:dyDescent="0.35">
      <c r="CB269" s="69">
        <v>1015</v>
      </c>
      <c r="CC269" s="91">
        <f t="shared" si="56"/>
        <v>5.1817700000000002</v>
      </c>
      <c r="CZ269" s="69">
        <v>1185</v>
      </c>
      <c r="DA269" s="91">
        <f t="shared" si="57"/>
        <v>2.5996300000000461</v>
      </c>
      <c r="DB269" s="69">
        <v>380</v>
      </c>
      <c r="DC269" s="91">
        <f t="shared" si="58"/>
        <v>1.1593550000000221</v>
      </c>
      <c r="DN269" s="69">
        <v>665</v>
      </c>
      <c r="DO269" s="91">
        <f t="shared" si="59"/>
        <v>1.6562500000000067</v>
      </c>
    </row>
    <row r="270" spans="80:119" x14ac:dyDescent="0.35">
      <c r="CB270" s="105">
        <v>1016</v>
      </c>
      <c r="CC270" s="91">
        <f t="shared" si="56"/>
        <v>5.1635879999999998</v>
      </c>
      <c r="CZ270" s="69">
        <v>1186</v>
      </c>
      <c r="DA270" s="91">
        <f t="shared" si="57"/>
        <v>2.5905720000000461</v>
      </c>
      <c r="DB270" s="69">
        <v>381</v>
      </c>
      <c r="DC270" s="91">
        <f t="shared" si="58"/>
        <v>1.144862000000022</v>
      </c>
      <c r="DN270" s="69">
        <v>666</v>
      </c>
      <c r="DO270" s="91">
        <f t="shared" si="59"/>
        <v>1.6625000000000068</v>
      </c>
    </row>
    <row r="271" spans="80:119" x14ac:dyDescent="0.35">
      <c r="CB271" s="69">
        <v>1017</v>
      </c>
      <c r="CC271" s="91">
        <f t="shared" si="56"/>
        <v>5.1454059999999995</v>
      </c>
      <c r="CZ271" s="69">
        <v>1187</v>
      </c>
      <c r="DA271" s="91">
        <f t="shared" si="57"/>
        <v>2.581514000000046</v>
      </c>
      <c r="DB271" s="69">
        <v>382</v>
      </c>
      <c r="DC271" s="91">
        <f t="shared" si="58"/>
        <v>1.1303690000000219</v>
      </c>
      <c r="DN271" s="69">
        <v>667</v>
      </c>
      <c r="DO271" s="91">
        <f t="shared" si="59"/>
        <v>1.6687500000000068</v>
      </c>
    </row>
    <row r="272" spans="80:119" x14ac:dyDescent="0.35">
      <c r="CB272" s="105">
        <v>1018</v>
      </c>
      <c r="CC272" s="91">
        <f t="shared" si="56"/>
        <v>5.1272239999999991</v>
      </c>
      <c r="CZ272" s="69">
        <v>1188</v>
      </c>
      <c r="DA272" s="91">
        <f t="shared" si="57"/>
        <v>2.572456000000046</v>
      </c>
      <c r="DB272" s="69">
        <v>383</v>
      </c>
      <c r="DC272" s="91">
        <f t="shared" si="58"/>
        <v>1.1158760000000219</v>
      </c>
      <c r="DN272" s="69">
        <v>668</v>
      </c>
      <c r="DO272" s="91">
        <f t="shared" si="59"/>
        <v>1.6750000000000069</v>
      </c>
    </row>
    <row r="273" spans="80:119" x14ac:dyDescent="0.35">
      <c r="CB273" s="69">
        <v>1019</v>
      </c>
      <c r="CC273" s="91">
        <f t="shared" si="56"/>
        <v>5.1090419999999988</v>
      </c>
      <c r="CZ273" s="69">
        <v>1189</v>
      </c>
      <c r="DA273" s="91">
        <f t="shared" si="57"/>
        <v>2.563398000000046</v>
      </c>
      <c r="DB273" s="69">
        <v>384</v>
      </c>
      <c r="DC273" s="91">
        <f t="shared" si="58"/>
        <v>1.1013830000000218</v>
      </c>
      <c r="DN273" s="69">
        <v>669</v>
      </c>
      <c r="DO273" s="91">
        <f t="shared" si="59"/>
        <v>1.681250000000007</v>
      </c>
    </row>
    <row r="274" spans="80:119" x14ac:dyDescent="0.35">
      <c r="CB274" s="105">
        <v>1020</v>
      </c>
      <c r="CC274" s="91">
        <f t="shared" si="56"/>
        <v>5.0908599999999984</v>
      </c>
      <c r="CZ274" s="69">
        <v>1190</v>
      </c>
      <c r="DA274" s="91">
        <f t="shared" si="57"/>
        <v>2.554340000000046</v>
      </c>
      <c r="DB274" s="69">
        <v>385</v>
      </c>
      <c r="DC274" s="91">
        <f t="shared" si="58"/>
        <v>1.0868900000000217</v>
      </c>
      <c r="DN274" s="69">
        <v>670</v>
      </c>
      <c r="DO274" s="91">
        <f t="shared" si="59"/>
        <v>1.6875000000000071</v>
      </c>
    </row>
    <row r="275" spans="80:119" x14ac:dyDescent="0.35">
      <c r="CB275" s="69">
        <v>1021</v>
      </c>
      <c r="CC275" s="91">
        <f t="shared" si="56"/>
        <v>5.072677999999998</v>
      </c>
      <c r="CZ275" s="69">
        <v>1191</v>
      </c>
      <c r="DA275" s="91">
        <f t="shared" si="57"/>
        <v>2.545282000000046</v>
      </c>
      <c r="DB275" s="69">
        <v>386</v>
      </c>
      <c r="DC275" s="91">
        <f t="shared" si="58"/>
        <v>1.0723970000000216</v>
      </c>
      <c r="DN275" s="69">
        <v>671</v>
      </c>
      <c r="DO275" s="91">
        <f t="shared" si="59"/>
        <v>1.6937500000000072</v>
      </c>
    </row>
    <row r="276" spans="80:119" x14ac:dyDescent="0.35">
      <c r="CB276" s="105">
        <v>1022</v>
      </c>
      <c r="CC276" s="91">
        <f t="shared" si="56"/>
        <v>5.0544959999999977</v>
      </c>
      <c r="CZ276" s="69">
        <v>1192</v>
      </c>
      <c r="DA276" s="91">
        <f t="shared" si="57"/>
        <v>2.536224000000046</v>
      </c>
      <c r="DB276" s="69">
        <v>387</v>
      </c>
      <c r="DC276" s="91">
        <f t="shared" si="58"/>
        <v>1.0579040000000215</v>
      </c>
      <c r="DN276" s="69">
        <v>672</v>
      </c>
      <c r="DO276" s="91">
        <f t="shared" si="59"/>
        <v>1.7000000000000073</v>
      </c>
    </row>
    <row r="277" spans="80:119" x14ac:dyDescent="0.35">
      <c r="CB277" s="69">
        <v>1023</v>
      </c>
      <c r="CC277" s="91">
        <f t="shared" si="56"/>
        <v>5.0363139999999973</v>
      </c>
      <c r="CZ277" s="69">
        <v>1193</v>
      </c>
      <c r="DA277" s="91">
        <f t="shared" si="57"/>
        <v>2.527166000000046</v>
      </c>
      <c r="DB277" s="69">
        <v>388</v>
      </c>
      <c r="DC277" s="91">
        <f t="shared" si="58"/>
        <v>1.0434110000000214</v>
      </c>
      <c r="DN277" s="69">
        <v>673</v>
      </c>
      <c r="DO277" s="91">
        <f t="shared" si="59"/>
        <v>1.7062500000000074</v>
      </c>
    </row>
    <row r="278" spans="80:119" x14ac:dyDescent="0.35">
      <c r="CB278" s="105">
        <v>1024</v>
      </c>
      <c r="CC278" s="91">
        <f t="shared" si="56"/>
        <v>5.0181319999999969</v>
      </c>
      <c r="CZ278" s="69">
        <v>1194</v>
      </c>
      <c r="DA278" s="91">
        <f t="shared" si="57"/>
        <v>2.518108000000046</v>
      </c>
      <c r="DB278" s="69">
        <v>389</v>
      </c>
      <c r="DC278" s="91">
        <f t="shared" si="58"/>
        <v>1.0289180000000213</v>
      </c>
      <c r="DN278" s="69">
        <v>674</v>
      </c>
      <c r="DO278" s="91">
        <f t="shared" si="59"/>
        <v>1.7125000000000075</v>
      </c>
    </row>
    <row r="279" spans="80:119" x14ac:dyDescent="0.35">
      <c r="CB279" s="69">
        <v>1025</v>
      </c>
      <c r="CC279" s="91">
        <f t="shared" si="56"/>
        <v>4.9999499999999966</v>
      </c>
      <c r="CZ279" s="69">
        <v>1195</v>
      </c>
      <c r="DA279" s="91">
        <f t="shared" si="57"/>
        <v>2.509050000000046</v>
      </c>
      <c r="DB279" s="69">
        <v>390</v>
      </c>
      <c r="DC279" s="91">
        <f t="shared" si="58"/>
        <v>1.0144250000000212</v>
      </c>
      <c r="DN279" s="69">
        <v>675</v>
      </c>
      <c r="DO279" s="91">
        <f t="shared" si="59"/>
        <v>1.7187500000000075</v>
      </c>
    </row>
    <row r="280" spans="80:119" x14ac:dyDescent="0.35">
      <c r="CB280" s="105">
        <v>1026</v>
      </c>
      <c r="CC280" s="91">
        <f t="shared" si="56"/>
        <v>4.9817679999999962</v>
      </c>
      <c r="CZ280" s="69">
        <v>1196</v>
      </c>
      <c r="DA280" s="91">
        <f t="shared" si="57"/>
        <v>2.499992000000046</v>
      </c>
      <c r="DB280" s="69">
        <v>391</v>
      </c>
      <c r="DC280" s="91">
        <f t="shared" si="58"/>
        <v>0.99993200000002125</v>
      </c>
      <c r="DN280" s="69">
        <v>676</v>
      </c>
      <c r="DO280" s="91">
        <f t="shared" si="59"/>
        <v>1.7250000000000076</v>
      </c>
    </row>
    <row r="281" spans="80:119" x14ac:dyDescent="0.35">
      <c r="CB281" s="69">
        <v>1027</v>
      </c>
      <c r="CC281" s="91">
        <f t="shared" si="56"/>
        <v>4.9635859999999958</v>
      </c>
      <c r="CZ281" s="69">
        <v>1197</v>
      </c>
      <c r="DA281" s="91">
        <f t="shared" si="57"/>
        <v>2.4909340000000459</v>
      </c>
      <c r="DB281" s="69">
        <v>392</v>
      </c>
      <c r="DC281" s="91">
        <f t="shared" si="58"/>
        <v>0.98543900000002127</v>
      </c>
      <c r="DN281" s="69">
        <v>677</v>
      </c>
      <c r="DO281" s="91">
        <f t="shared" si="59"/>
        <v>1.7312500000000077</v>
      </c>
    </row>
    <row r="282" spans="80:119" x14ac:dyDescent="0.35">
      <c r="CB282" s="105">
        <v>1028</v>
      </c>
      <c r="CC282" s="91">
        <f t="shared" si="56"/>
        <v>4.9454039999999955</v>
      </c>
      <c r="CZ282" s="69">
        <v>1198</v>
      </c>
      <c r="DA282" s="91">
        <f t="shared" si="57"/>
        <v>2.4818760000000459</v>
      </c>
      <c r="DB282" s="69">
        <v>393</v>
      </c>
      <c r="DC282" s="91">
        <f t="shared" si="58"/>
        <v>0.97094600000002129</v>
      </c>
      <c r="DN282" s="69">
        <v>678</v>
      </c>
      <c r="DO282" s="91">
        <f t="shared" si="59"/>
        <v>1.7375000000000078</v>
      </c>
    </row>
    <row r="283" spans="80:119" x14ac:dyDescent="0.35">
      <c r="CB283" s="69">
        <v>1029</v>
      </c>
      <c r="CC283" s="91">
        <f t="shared" si="56"/>
        <v>4.9272219999999951</v>
      </c>
      <c r="CZ283" s="69">
        <v>1199</v>
      </c>
      <c r="DA283" s="91">
        <f t="shared" si="57"/>
        <v>2.4728180000000459</v>
      </c>
      <c r="DB283" s="69">
        <v>394</v>
      </c>
      <c r="DC283" s="91">
        <f t="shared" si="58"/>
        <v>0.95645300000002131</v>
      </c>
      <c r="DN283" s="69">
        <v>679</v>
      </c>
      <c r="DO283" s="91">
        <f t="shared" si="59"/>
        <v>1.7437500000000079</v>
      </c>
    </row>
    <row r="284" spans="80:119" x14ac:dyDescent="0.35">
      <c r="CB284" s="105">
        <v>1030</v>
      </c>
      <c r="CC284" s="91">
        <f t="shared" si="56"/>
        <v>4.9090399999999947</v>
      </c>
      <c r="CZ284" s="69">
        <v>1200</v>
      </c>
      <c r="DA284" s="91">
        <f t="shared" si="57"/>
        <v>2.4637600000000459</v>
      </c>
      <c r="DB284" s="69">
        <v>395</v>
      </c>
      <c r="DC284" s="91">
        <f t="shared" si="58"/>
        <v>0.94196000000002134</v>
      </c>
      <c r="DN284" s="69">
        <v>680</v>
      </c>
      <c r="DO284" s="91">
        <f t="shared" si="59"/>
        <v>1.750000000000008</v>
      </c>
    </row>
    <row r="285" spans="80:119" x14ac:dyDescent="0.35">
      <c r="CB285" s="69">
        <v>1031</v>
      </c>
      <c r="CC285" s="91">
        <f t="shared" si="56"/>
        <v>4.8908579999999944</v>
      </c>
      <c r="CZ285" s="69">
        <v>1201</v>
      </c>
      <c r="DA285" s="91">
        <f t="shared" si="57"/>
        <v>2.4547020000000459</v>
      </c>
      <c r="DB285" s="69">
        <v>396</v>
      </c>
      <c r="DC285" s="91">
        <f t="shared" si="58"/>
        <v>0.92746700000002136</v>
      </c>
      <c r="DN285" s="69">
        <v>681</v>
      </c>
      <c r="DO285" s="91">
        <f t="shared" si="59"/>
        <v>1.7562500000000081</v>
      </c>
    </row>
    <row r="286" spans="80:119" x14ac:dyDescent="0.35">
      <c r="CB286" s="105">
        <v>1032</v>
      </c>
      <c r="CC286" s="91">
        <f t="shared" si="56"/>
        <v>4.872675999999994</v>
      </c>
      <c r="CZ286" s="69">
        <v>1202</v>
      </c>
      <c r="DA286" s="91">
        <f t="shared" si="57"/>
        <v>2.4456440000000459</v>
      </c>
      <c r="DB286" s="69">
        <v>397</v>
      </c>
      <c r="DC286" s="91">
        <f t="shared" si="58"/>
        <v>0.91297400000002138</v>
      </c>
      <c r="DN286" s="69">
        <v>682</v>
      </c>
      <c r="DO286" s="91">
        <f t="shared" si="59"/>
        <v>1.7625000000000082</v>
      </c>
    </row>
    <row r="287" spans="80:119" x14ac:dyDescent="0.35">
      <c r="CB287" s="69">
        <v>1033</v>
      </c>
      <c r="CC287" s="91">
        <f t="shared" si="56"/>
        <v>4.8544939999999936</v>
      </c>
      <c r="CZ287" s="69">
        <v>1203</v>
      </c>
      <c r="DA287" s="91">
        <f t="shared" si="57"/>
        <v>2.4365860000000459</v>
      </c>
      <c r="DB287" s="69">
        <v>398</v>
      </c>
      <c r="DC287" s="91">
        <f t="shared" si="58"/>
        <v>0.8984810000000214</v>
      </c>
      <c r="DN287" s="69">
        <v>683</v>
      </c>
      <c r="DO287" s="91">
        <f t="shared" si="59"/>
        <v>1.7687500000000083</v>
      </c>
    </row>
    <row r="288" spans="80:119" x14ac:dyDescent="0.35">
      <c r="CB288" s="105">
        <v>1034</v>
      </c>
      <c r="CC288" s="91">
        <f t="shared" si="56"/>
        <v>4.8363119999999933</v>
      </c>
      <c r="CZ288" s="69">
        <v>1204</v>
      </c>
      <c r="DA288" s="91">
        <f t="shared" si="57"/>
        <v>2.4275280000000459</v>
      </c>
      <c r="DB288" s="69">
        <v>399</v>
      </c>
      <c r="DC288" s="91">
        <f t="shared" si="58"/>
        <v>0.88398800000002142</v>
      </c>
      <c r="DN288" s="69">
        <v>684</v>
      </c>
      <c r="DO288" s="91">
        <f t="shared" si="59"/>
        <v>1.7750000000000083</v>
      </c>
    </row>
    <row r="289" spans="80:119" x14ac:dyDescent="0.35">
      <c r="CB289" s="69">
        <v>1035</v>
      </c>
      <c r="CC289" s="91">
        <f t="shared" si="56"/>
        <v>4.8181299999999929</v>
      </c>
      <c r="CZ289" s="69">
        <v>1205</v>
      </c>
      <c r="DA289" s="91">
        <f t="shared" si="57"/>
        <v>2.4184700000000459</v>
      </c>
      <c r="DB289" s="69">
        <v>400</v>
      </c>
      <c r="DC289" s="91">
        <f t="shared" si="58"/>
        <v>0.86949500000002145</v>
      </c>
      <c r="DN289" s="69">
        <v>685</v>
      </c>
      <c r="DO289" s="91">
        <f t="shared" si="59"/>
        <v>1.7812500000000084</v>
      </c>
    </row>
    <row r="290" spans="80:119" x14ac:dyDescent="0.35">
      <c r="CB290" s="105">
        <v>1036</v>
      </c>
      <c r="CC290" s="91">
        <f t="shared" si="56"/>
        <v>4.7999479999999926</v>
      </c>
      <c r="CZ290" s="69">
        <v>1206</v>
      </c>
      <c r="DA290" s="91">
        <f t="shared" si="57"/>
        <v>2.4094120000000459</v>
      </c>
      <c r="DB290" s="69">
        <v>401</v>
      </c>
      <c r="DC290" s="91">
        <f t="shared" si="58"/>
        <v>0.85500200000002147</v>
      </c>
      <c r="DN290" s="69">
        <v>686</v>
      </c>
      <c r="DO290" s="91">
        <f t="shared" si="59"/>
        <v>1.7875000000000085</v>
      </c>
    </row>
    <row r="291" spans="80:119" x14ac:dyDescent="0.35">
      <c r="CB291" s="69">
        <v>1037</v>
      </c>
      <c r="CC291" s="91">
        <f t="shared" si="56"/>
        <v>4.7817659999999922</v>
      </c>
      <c r="CZ291" s="69">
        <v>1207</v>
      </c>
      <c r="DA291" s="91">
        <f t="shared" si="57"/>
        <v>2.4003540000000458</v>
      </c>
      <c r="DB291" s="69">
        <v>402</v>
      </c>
      <c r="DC291" s="91">
        <f t="shared" si="58"/>
        <v>0.84050900000002149</v>
      </c>
      <c r="DN291" s="69">
        <v>687</v>
      </c>
      <c r="DO291" s="91">
        <f t="shared" si="59"/>
        <v>1.7937500000000086</v>
      </c>
    </row>
    <row r="292" spans="80:119" x14ac:dyDescent="0.35">
      <c r="CB292" s="105">
        <v>1038</v>
      </c>
      <c r="CC292" s="91">
        <f t="shared" si="56"/>
        <v>4.7635839999999918</v>
      </c>
      <c r="CZ292" s="69">
        <v>1208</v>
      </c>
      <c r="DA292" s="91">
        <f t="shared" si="57"/>
        <v>2.3912960000000458</v>
      </c>
      <c r="DB292" s="69">
        <v>403</v>
      </c>
      <c r="DC292" s="91">
        <f t="shared" si="58"/>
        <v>0.82601600000002151</v>
      </c>
      <c r="DN292" s="69">
        <v>688</v>
      </c>
      <c r="DO292" s="91">
        <f t="shared" si="59"/>
        <v>1.8000000000000087</v>
      </c>
    </row>
    <row r="293" spans="80:119" x14ac:dyDescent="0.35">
      <c r="CB293" s="69">
        <v>1039</v>
      </c>
      <c r="CC293" s="91">
        <f t="shared" si="56"/>
        <v>4.7454019999999915</v>
      </c>
      <c r="CZ293" s="69">
        <v>1209</v>
      </c>
      <c r="DA293" s="91">
        <f t="shared" si="57"/>
        <v>2.3822380000000458</v>
      </c>
      <c r="DB293" s="69">
        <v>404</v>
      </c>
      <c r="DC293" s="91">
        <f t="shared" si="58"/>
        <v>0.81152300000002153</v>
      </c>
      <c r="DN293" s="69">
        <v>689</v>
      </c>
      <c r="DO293" s="91">
        <f t="shared" si="59"/>
        <v>1.8062500000000088</v>
      </c>
    </row>
    <row r="294" spans="80:119" x14ac:dyDescent="0.35">
      <c r="CB294" s="105">
        <v>1040</v>
      </c>
      <c r="CC294" s="91">
        <f t="shared" si="56"/>
        <v>4.7272199999999911</v>
      </c>
      <c r="CZ294" s="69">
        <v>1210</v>
      </c>
      <c r="DA294" s="91">
        <f t="shared" si="57"/>
        <v>2.3731800000000458</v>
      </c>
      <c r="DB294" s="69">
        <v>405</v>
      </c>
      <c r="DC294" s="91">
        <f t="shared" si="58"/>
        <v>0.79703000000002155</v>
      </c>
      <c r="DN294" s="69">
        <v>690</v>
      </c>
      <c r="DO294" s="91">
        <f t="shared" si="59"/>
        <v>1.8125000000000089</v>
      </c>
    </row>
    <row r="295" spans="80:119" x14ac:dyDescent="0.35">
      <c r="CB295" s="69">
        <v>1041</v>
      </c>
      <c r="CC295" s="91">
        <f t="shared" si="56"/>
        <v>4.7090379999999907</v>
      </c>
      <c r="CZ295" s="69">
        <v>1211</v>
      </c>
      <c r="DA295" s="91">
        <f t="shared" si="57"/>
        <v>2.3641220000000458</v>
      </c>
      <c r="DB295" s="69">
        <v>406</v>
      </c>
      <c r="DC295" s="91">
        <f t="shared" si="58"/>
        <v>0.78253700000002158</v>
      </c>
      <c r="DN295" s="69">
        <v>691</v>
      </c>
      <c r="DO295" s="91">
        <f t="shared" si="59"/>
        <v>1.818750000000009</v>
      </c>
    </row>
    <row r="296" spans="80:119" x14ac:dyDescent="0.35">
      <c r="CB296" s="105">
        <v>1042</v>
      </c>
      <c r="CC296" s="91">
        <f t="shared" si="56"/>
        <v>4.6908559999999904</v>
      </c>
      <c r="CZ296" s="69">
        <v>1212</v>
      </c>
      <c r="DA296" s="91">
        <f t="shared" si="57"/>
        <v>2.3550640000000458</v>
      </c>
      <c r="DB296" s="69">
        <v>407</v>
      </c>
      <c r="DC296" s="91">
        <f t="shared" si="58"/>
        <v>0.7680440000000216</v>
      </c>
      <c r="DN296" s="69">
        <v>692</v>
      </c>
      <c r="DO296" s="91">
        <f t="shared" si="59"/>
        <v>1.8250000000000091</v>
      </c>
    </row>
    <row r="297" spans="80:119" x14ac:dyDescent="0.35">
      <c r="CB297" s="69">
        <v>1043</v>
      </c>
      <c r="CC297" s="91">
        <f t="shared" si="56"/>
        <v>4.67267399999999</v>
      </c>
      <c r="CZ297" s="69">
        <v>1213</v>
      </c>
      <c r="DA297" s="91">
        <f t="shared" si="57"/>
        <v>2.3460060000000458</v>
      </c>
      <c r="DB297" s="69">
        <v>408</v>
      </c>
      <c r="DC297" s="91">
        <f t="shared" si="58"/>
        <v>0.75355100000002162</v>
      </c>
      <c r="DN297" s="69">
        <v>693</v>
      </c>
      <c r="DO297" s="91">
        <f t="shared" si="59"/>
        <v>1.8312500000000091</v>
      </c>
    </row>
    <row r="298" spans="80:119" x14ac:dyDescent="0.35">
      <c r="CB298" s="105">
        <v>1044</v>
      </c>
      <c r="CC298" s="91">
        <f t="shared" si="56"/>
        <v>4.6544919999999896</v>
      </c>
      <c r="CZ298" s="69">
        <v>1214</v>
      </c>
      <c r="DA298" s="91">
        <f t="shared" si="57"/>
        <v>2.3369480000000458</v>
      </c>
      <c r="DB298" s="69">
        <v>409</v>
      </c>
      <c r="DC298" s="91">
        <f t="shared" si="58"/>
        <v>0.73905800000002164</v>
      </c>
      <c r="DN298" s="69">
        <v>694</v>
      </c>
      <c r="DO298" s="91">
        <f t="shared" si="59"/>
        <v>1.8375000000000092</v>
      </c>
    </row>
    <row r="299" spans="80:119" x14ac:dyDescent="0.35">
      <c r="CB299" s="69">
        <v>1045</v>
      </c>
      <c r="CC299" s="91">
        <f t="shared" si="56"/>
        <v>4.6363099999999893</v>
      </c>
      <c r="CZ299" s="69">
        <v>1215</v>
      </c>
      <c r="DA299" s="91">
        <f t="shared" si="57"/>
        <v>2.3278900000000458</v>
      </c>
      <c r="DB299" s="69">
        <v>410</v>
      </c>
      <c r="DC299" s="91">
        <f t="shared" si="58"/>
        <v>0.72456500000002166</v>
      </c>
      <c r="DN299" s="69">
        <v>695</v>
      </c>
      <c r="DO299" s="91">
        <f t="shared" si="59"/>
        <v>1.8437500000000093</v>
      </c>
    </row>
    <row r="300" spans="80:119" x14ac:dyDescent="0.35">
      <c r="CB300" s="105">
        <v>1046</v>
      </c>
      <c r="CC300" s="91">
        <f t="shared" si="56"/>
        <v>4.6181279999999889</v>
      </c>
      <c r="CZ300" s="69">
        <v>1216</v>
      </c>
      <c r="DA300" s="91">
        <f t="shared" si="57"/>
        <v>2.3188320000000457</v>
      </c>
      <c r="DB300" s="69">
        <v>411</v>
      </c>
      <c r="DC300" s="91">
        <f t="shared" si="58"/>
        <v>0.71007200000002169</v>
      </c>
      <c r="DN300" s="69">
        <v>696</v>
      </c>
      <c r="DO300" s="91">
        <f t="shared" si="59"/>
        <v>1.8500000000000094</v>
      </c>
    </row>
    <row r="301" spans="80:119" x14ac:dyDescent="0.35">
      <c r="CB301" s="69">
        <v>1047</v>
      </c>
      <c r="CC301" s="91">
        <f t="shared" si="56"/>
        <v>4.5999459999999885</v>
      </c>
      <c r="CZ301" s="69">
        <v>1217</v>
      </c>
      <c r="DA301" s="91">
        <f t="shared" si="57"/>
        <v>2.3097740000000457</v>
      </c>
      <c r="DB301" s="69">
        <v>412</v>
      </c>
      <c r="DC301" s="91">
        <f t="shared" si="58"/>
        <v>0.69557900000002171</v>
      </c>
      <c r="DN301" s="69">
        <v>697</v>
      </c>
      <c r="DO301" s="91">
        <f t="shared" si="59"/>
        <v>1.8562500000000095</v>
      </c>
    </row>
    <row r="302" spans="80:119" x14ac:dyDescent="0.35">
      <c r="CB302" s="105">
        <v>1048</v>
      </c>
      <c r="CC302" s="91">
        <f t="shared" si="56"/>
        <v>4.5817639999999882</v>
      </c>
      <c r="CZ302" s="69">
        <v>1218</v>
      </c>
      <c r="DA302" s="91">
        <f t="shared" si="57"/>
        <v>2.3007160000000457</v>
      </c>
      <c r="DB302" s="69">
        <v>413</v>
      </c>
      <c r="DC302" s="91">
        <f t="shared" si="58"/>
        <v>0.68108600000002173</v>
      </c>
      <c r="DN302" s="69">
        <v>698</v>
      </c>
      <c r="DO302" s="91">
        <f t="shared" si="59"/>
        <v>1.8625000000000096</v>
      </c>
    </row>
    <row r="303" spans="80:119" x14ac:dyDescent="0.35">
      <c r="CB303" s="69">
        <v>1049</v>
      </c>
      <c r="CC303" s="91">
        <f t="shared" si="56"/>
        <v>4.5635819999999878</v>
      </c>
      <c r="CZ303" s="69">
        <v>1219</v>
      </c>
      <c r="DA303" s="91">
        <f t="shared" si="57"/>
        <v>2.2916580000000457</v>
      </c>
      <c r="DB303" s="69">
        <v>414</v>
      </c>
      <c r="DC303" s="91">
        <f t="shared" si="58"/>
        <v>0.66659300000002175</v>
      </c>
      <c r="DN303" s="69">
        <v>699</v>
      </c>
      <c r="DO303" s="91">
        <f t="shared" si="59"/>
        <v>1.8687500000000097</v>
      </c>
    </row>
    <row r="304" spans="80:119" x14ac:dyDescent="0.35">
      <c r="CB304" s="105">
        <v>1050</v>
      </c>
      <c r="CC304" s="91">
        <f t="shared" si="56"/>
        <v>4.5453999999999875</v>
      </c>
      <c r="CZ304" s="69">
        <v>1220</v>
      </c>
      <c r="DA304" s="91">
        <f t="shared" si="57"/>
        <v>2.2826000000000457</v>
      </c>
      <c r="DB304" s="69">
        <v>415</v>
      </c>
      <c r="DC304" s="91">
        <f t="shared" si="58"/>
        <v>0.65210000000002177</v>
      </c>
      <c r="DN304" s="69">
        <v>700</v>
      </c>
      <c r="DO304" s="91">
        <f t="shared" si="59"/>
        <v>1.8750000000000098</v>
      </c>
    </row>
    <row r="305" spans="80:119" x14ac:dyDescent="0.35">
      <c r="CB305" s="69">
        <v>1051</v>
      </c>
      <c r="CC305" s="91">
        <f t="shared" si="56"/>
        <v>4.5272179999999871</v>
      </c>
      <c r="CZ305" s="69">
        <v>1221</v>
      </c>
      <c r="DA305" s="91">
        <f t="shared" si="57"/>
        <v>2.2735420000000457</v>
      </c>
      <c r="DB305" s="69">
        <v>416</v>
      </c>
      <c r="DC305" s="91">
        <f t="shared" si="58"/>
        <v>0.6376070000000218</v>
      </c>
      <c r="DN305" s="69">
        <v>701</v>
      </c>
      <c r="DO305" s="91">
        <f t="shared" si="59"/>
        <v>1.8812500000000099</v>
      </c>
    </row>
    <row r="306" spans="80:119" x14ac:dyDescent="0.35">
      <c r="CB306" s="105">
        <v>1052</v>
      </c>
      <c r="CC306" s="91">
        <f t="shared" si="56"/>
        <v>4.5090359999999867</v>
      </c>
      <c r="CZ306" s="69">
        <v>1222</v>
      </c>
      <c r="DA306" s="91">
        <f t="shared" si="57"/>
        <v>2.2644840000000457</v>
      </c>
      <c r="DB306" s="69">
        <v>417</v>
      </c>
      <c r="DC306" s="91">
        <f t="shared" si="58"/>
        <v>0.62311400000002182</v>
      </c>
      <c r="DN306" s="69">
        <v>702</v>
      </c>
      <c r="DO306" s="91">
        <f t="shared" si="59"/>
        <v>1.8875000000000099</v>
      </c>
    </row>
    <row r="307" spans="80:119" x14ac:dyDescent="0.35">
      <c r="CB307" s="69">
        <v>1053</v>
      </c>
      <c r="CC307" s="91">
        <f t="shared" si="56"/>
        <v>4.4908539999999864</v>
      </c>
      <c r="CZ307" s="69">
        <v>1223</v>
      </c>
      <c r="DA307" s="91">
        <f t="shared" si="57"/>
        <v>2.2554260000000457</v>
      </c>
      <c r="DB307" s="69">
        <v>418</v>
      </c>
      <c r="DC307" s="91">
        <f t="shared" si="58"/>
        <v>0.60862100000002184</v>
      </c>
      <c r="DN307" s="69">
        <v>703</v>
      </c>
      <c r="DO307" s="91">
        <f t="shared" si="59"/>
        <v>1.89375000000001</v>
      </c>
    </row>
    <row r="308" spans="80:119" x14ac:dyDescent="0.35">
      <c r="CB308" s="105">
        <v>1054</v>
      </c>
      <c r="CC308" s="91">
        <f t="shared" si="56"/>
        <v>4.472671999999986</v>
      </c>
      <c r="CZ308" s="69">
        <v>1224</v>
      </c>
      <c r="DA308" s="91">
        <f t="shared" si="57"/>
        <v>2.2463680000000457</v>
      </c>
      <c r="DB308" s="69">
        <v>419</v>
      </c>
      <c r="DC308" s="91">
        <f t="shared" si="58"/>
        <v>0.59412800000002186</v>
      </c>
      <c r="DN308" s="69">
        <v>704</v>
      </c>
      <c r="DO308" s="91">
        <f t="shared" si="59"/>
        <v>1.9000000000000101</v>
      </c>
    </row>
    <row r="309" spans="80:119" x14ac:dyDescent="0.35">
      <c r="CB309" s="69">
        <v>1055</v>
      </c>
      <c r="CC309" s="91">
        <f t="shared" si="56"/>
        <v>4.4544899999999856</v>
      </c>
      <c r="CZ309" s="69">
        <v>1225</v>
      </c>
      <c r="DA309" s="91">
        <f t="shared" si="57"/>
        <v>2.2373100000000457</v>
      </c>
      <c r="DB309" s="69">
        <v>420</v>
      </c>
      <c r="DC309" s="91">
        <f t="shared" si="58"/>
        <v>0.57963500000002188</v>
      </c>
      <c r="DN309" s="69">
        <v>705</v>
      </c>
      <c r="DO309" s="91">
        <f t="shared" si="59"/>
        <v>1.9062500000000102</v>
      </c>
    </row>
    <row r="310" spans="80:119" x14ac:dyDescent="0.35">
      <c r="CB310" s="105">
        <v>1056</v>
      </c>
      <c r="CC310" s="91">
        <f t="shared" si="56"/>
        <v>4.4363079999999853</v>
      </c>
      <c r="CZ310" s="69">
        <v>1226</v>
      </c>
      <c r="DA310" s="91">
        <f t="shared" si="57"/>
        <v>2.2282520000000456</v>
      </c>
      <c r="DB310" s="69">
        <v>421</v>
      </c>
      <c r="DC310" s="91">
        <f t="shared" si="58"/>
        <v>0.5651420000000219</v>
      </c>
      <c r="DN310" s="69">
        <v>706</v>
      </c>
      <c r="DO310" s="91">
        <f t="shared" si="59"/>
        <v>1.9125000000000103</v>
      </c>
    </row>
    <row r="311" spans="80:119" x14ac:dyDescent="0.35">
      <c r="CB311" s="69">
        <v>1057</v>
      </c>
      <c r="CC311" s="91">
        <f t="shared" si="56"/>
        <v>4.4181259999999849</v>
      </c>
      <c r="CZ311" s="69">
        <v>1227</v>
      </c>
      <c r="DA311" s="91">
        <f t="shared" si="57"/>
        <v>2.2191940000000456</v>
      </c>
      <c r="DB311" s="69">
        <v>422</v>
      </c>
      <c r="DC311" s="91">
        <f t="shared" si="58"/>
        <v>0.55064900000002193</v>
      </c>
      <c r="DN311" s="69">
        <v>707</v>
      </c>
      <c r="DO311" s="91">
        <f t="shared" si="59"/>
        <v>1.9187500000000104</v>
      </c>
    </row>
    <row r="312" spans="80:119" x14ac:dyDescent="0.35">
      <c r="CB312" s="105">
        <v>1058</v>
      </c>
      <c r="CC312" s="91">
        <f t="shared" si="56"/>
        <v>4.3999439999999845</v>
      </c>
      <c r="CZ312" s="69">
        <v>1228</v>
      </c>
      <c r="DA312" s="91">
        <f t="shared" si="57"/>
        <v>2.2101360000000456</v>
      </c>
      <c r="DB312" s="69">
        <v>423</v>
      </c>
      <c r="DC312" s="91">
        <f t="shared" si="58"/>
        <v>0.53615600000002195</v>
      </c>
      <c r="DN312" s="69">
        <v>708</v>
      </c>
      <c r="DO312" s="91">
        <f t="shared" si="59"/>
        <v>1.9250000000000105</v>
      </c>
    </row>
    <row r="313" spans="80:119" x14ac:dyDescent="0.35">
      <c r="CB313" s="69">
        <v>1059</v>
      </c>
      <c r="CC313" s="91">
        <f t="shared" si="56"/>
        <v>4.3817619999999842</v>
      </c>
      <c r="CZ313" s="69">
        <v>1229</v>
      </c>
      <c r="DA313" s="91">
        <f t="shared" si="57"/>
        <v>2.2010780000000456</v>
      </c>
      <c r="DB313" s="69">
        <v>424</v>
      </c>
      <c r="DC313" s="91">
        <f t="shared" si="58"/>
        <v>0.52166300000002197</v>
      </c>
      <c r="DN313" s="69">
        <v>709</v>
      </c>
      <c r="DO313" s="91">
        <f t="shared" si="59"/>
        <v>1.9312500000000106</v>
      </c>
    </row>
    <row r="314" spans="80:119" x14ac:dyDescent="0.35">
      <c r="CB314" s="105">
        <v>1060</v>
      </c>
      <c r="CC314" s="91">
        <f t="shared" si="56"/>
        <v>4.3635799999999838</v>
      </c>
      <c r="CZ314" s="69">
        <v>1230</v>
      </c>
      <c r="DA314" s="91">
        <f t="shared" si="57"/>
        <v>2.1920200000000456</v>
      </c>
      <c r="DB314" s="69">
        <v>425</v>
      </c>
      <c r="DC314" s="91">
        <f t="shared" si="58"/>
        <v>0.50717000000002199</v>
      </c>
      <c r="DN314" s="69">
        <v>710</v>
      </c>
      <c r="DO314" s="91">
        <f t="shared" si="59"/>
        <v>1.9375000000000107</v>
      </c>
    </row>
    <row r="315" spans="80:119" x14ac:dyDescent="0.35">
      <c r="CB315" s="69">
        <v>1061</v>
      </c>
      <c r="CC315" s="91">
        <f t="shared" si="56"/>
        <v>4.3453979999999834</v>
      </c>
      <c r="CZ315" s="69">
        <v>1231</v>
      </c>
      <c r="DA315" s="91">
        <f t="shared" si="57"/>
        <v>2.1829620000000456</v>
      </c>
      <c r="DB315" s="69">
        <v>426</v>
      </c>
      <c r="DC315" s="91">
        <f t="shared" si="58"/>
        <v>0.49267700000002201</v>
      </c>
      <c r="DN315" s="69">
        <v>711</v>
      </c>
      <c r="DO315" s="91">
        <f t="shared" si="59"/>
        <v>1.9437500000000107</v>
      </c>
    </row>
    <row r="316" spans="80:119" x14ac:dyDescent="0.35">
      <c r="CB316" s="105">
        <v>1062</v>
      </c>
      <c r="CC316" s="91">
        <f t="shared" si="56"/>
        <v>4.3272159999999831</v>
      </c>
      <c r="CZ316" s="69">
        <v>1232</v>
      </c>
      <c r="DA316" s="91">
        <f t="shared" si="57"/>
        <v>2.1739040000000456</v>
      </c>
      <c r="DB316" s="69">
        <v>427</v>
      </c>
      <c r="DC316" s="91">
        <f t="shared" si="58"/>
        <v>0.47818400000002204</v>
      </c>
      <c r="DN316" s="69">
        <v>712</v>
      </c>
      <c r="DO316" s="91">
        <f t="shared" si="59"/>
        <v>1.9500000000000108</v>
      </c>
    </row>
    <row r="317" spans="80:119" x14ac:dyDescent="0.35">
      <c r="CB317" s="69">
        <v>1063</v>
      </c>
      <c r="CC317" s="91">
        <f t="shared" si="56"/>
        <v>4.3090339999999827</v>
      </c>
      <c r="CZ317" s="69">
        <v>1233</v>
      </c>
      <c r="DA317" s="91">
        <f t="shared" si="57"/>
        <v>2.1648460000000456</v>
      </c>
      <c r="DB317" s="69">
        <v>428</v>
      </c>
      <c r="DC317" s="91">
        <f t="shared" si="58"/>
        <v>0.46369100000002206</v>
      </c>
      <c r="DN317" s="69">
        <v>713</v>
      </c>
      <c r="DO317" s="91">
        <f t="shared" si="59"/>
        <v>1.9562500000000109</v>
      </c>
    </row>
    <row r="318" spans="80:119" x14ac:dyDescent="0.35">
      <c r="CB318" s="105">
        <v>1064</v>
      </c>
      <c r="CC318" s="91">
        <f t="shared" si="56"/>
        <v>4.2908519999999823</v>
      </c>
      <c r="CZ318" s="69">
        <v>1234</v>
      </c>
      <c r="DA318" s="91">
        <f t="shared" si="57"/>
        <v>2.1557880000000456</v>
      </c>
      <c r="DB318" s="69">
        <v>429</v>
      </c>
      <c r="DC318" s="91">
        <f t="shared" si="58"/>
        <v>0.44919800000002208</v>
      </c>
      <c r="DN318" s="69">
        <v>714</v>
      </c>
      <c r="DO318" s="91">
        <f t="shared" si="59"/>
        <v>1.962500000000011</v>
      </c>
    </row>
    <row r="319" spans="80:119" x14ac:dyDescent="0.35">
      <c r="CB319" s="69">
        <v>1065</v>
      </c>
      <c r="CC319" s="91">
        <f t="shared" si="56"/>
        <v>4.272669999999982</v>
      </c>
      <c r="CZ319" s="69">
        <v>1235</v>
      </c>
      <c r="DA319" s="91">
        <f t="shared" si="57"/>
        <v>2.1467300000000455</v>
      </c>
      <c r="DB319" s="69">
        <v>430</v>
      </c>
      <c r="DC319" s="91">
        <f t="shared" si="58"/>
        <v>0.4347050000000221</v>
      </c>
      <c r="DN319" s="69">
        <v>715</v>
      </c>
      <c r="DO319" s="91">
        <f t="shared" si="59"/>
        <v>1.9687500000000111</v>
      </c>
    </row>
    <row r="320" spans="80:119" x14ac:dyDescent="0.35">
      <c r="CB320" s="105">
        <v>1066</v>
      </c>
      <c r="CC320" s="91">
        <f t="shared" si="56"/>
        <v>4.2544879999999816</v>
      </c>
      <c r="CZ320" s="69">
        <v>1236</v>
      </c>
      <c r="DA320" s="91">
        <f t="shared" si="57"/>
        <v>2.1376720000000455</v>
      </c>
      <c r="DB320" s="69">
        <v>431</v>
      </c>
      <c r="DC320" s="91">
        <f t="shared" si="58"/>
        <v>0.42021200000002212</v>
      </c>
      <c r="DN320" s="69">
        <v>716</v>
      </c>
      <c r="DO320" s="91">
        <f t="shared" si="59"/>
        <v>1.9750000000000112</v>
      </c>
    </row>
    <row r="321" spans="80:119" x14ac:dyDescent="0.35">
      <c r="CB321" s="69">
        <v>1067</v>
      </c>
      <c r="CC321" s="91">
        <f t="shared" si="56"/>
        <v>4.2363059999999813</v>
      </c>
      <c r="CZ321" s="69">
        <v>1237</v>
      </c>
      <c r="DA321" s="91">
        <f t="shared" si="57"/>
        <v>2.1286140000000455</v>
      </c>
      <c r="DB321" s="69">
        <v>432</v>
      </c>
      <c r="DC321" s="91">
        <f t="shared" si="58"/>
        <v>0.40571900000002215</v>
      </c>
      <c r="DN321" s="69">
        <v>717</v>
      </c>
      <c r="DO321" s="91">
        <f t="shared" si="59"/>
        <v>1.9812500000000113</v>
      </c>
    </row>
    <row r="322" spans="80:119" x14ac:dyDescent="0.35">
      <c r="CB322" s="105">
        <v>1068</v>
      </c>
      <c r="CC322" s="91">
        <f t="shared" si="56"/>
        <v>4.2181239999999809</v>
      </c>
      <c r="CZ322" s="69">
        <v>1238</v>
      </c>
      <c r="DA322" s="91">
        <f t="shared" si="57"/>
        <v>2.1195560000000455</v>
      </c>
      <c r="DB322" s="69">
        <v>433</v>
      </c>
      <c r="DC322" s="91">
        <f t="shared" si="58"/>
        <v>0.39122600000002217</v>
      </c>
      <c r="DN322" s="69">
        <v>718</v>
      </c>
      <c r="DO322" s="91">
        <f t="shared" si="59"/>
        <v>1.9875000000000114</v>
      </c>
    </row>
    <row r="323" spans="80:119" x14ac:dyDescent="0.35">
      <c r="CB323" s="69">
        <v>1069</v>
      </c>
      <c r="CC323" s="91">
        <f t="shared" si="56"/>
        <v>4.1999419999999805</v>
      </c>
      <c r="CZ323" s="69">
        <v>1239</v>
      </c>
      <c r="DA323" s="91">
        <f t="shared" si="57"/>
        <v>2.1104980000000455</v>
      </c>
      <c r="DB323" s="69">
        <v>434</v>
      </c>
      <c r="DC323" s="91">
        <f t="shared" si="58"/>
        <v>0.37673300000002219</v>
      </c>
      <c r="DN323" s="69">
        <v>719</v>
      </c>
      <c r="DO323" s="91">
        <f t="shared" si="59"/>
        <v>1.9937500000000115</v>
      </c>
    </row>
    <row r="324" spans="80:119" x14ac:dyDescent="0.35">
      <c r="CB324" s="105">
        <v>1070</v>
      </c>
      <c r="CC324" s="91">
        <f t="shared" si="56"/>
        <v>4.1817599999999802</v>
      </c>
      <c r="CZ324" s="69">
        <v>1240</v>
      </c>
      <c r="DA324" s="91">
        <f t="shared" si="57"/>
        <v>2.1014400000000455</v>
      </c>
      <c r="DB324" s="69">
        <v>435</v>
      </c>
      <c r="DC324" s="91">
        <f t="shared" si="58"/>
        <v>0.36224000000002221</v>
      </c>
      <c r="DN324" s="69">
        <v>720</v>
      </c>
      <c r="DO324" s="91">
        <f t="shared" si="59"/>
        <v>2.0000000000000115</v>
      </c>
    </row>
    <row r="325" spans="80:119" x14ac:dyDescent="0.35">
      <c r="CB325" s="69">
        <v>1071</v>
      </c>
      <c r="CC325" s="91">
        <f t="shared" si="56"/>
        <v>4.1635779999999798</v>
      </c>
      <c r="CZ325" s="69">
        <v>1241</v>
      </c>
      <c r="DA325" s="91">
        <f t="shared" si="57"/>
        <v>2.0923820000000455</v>
      </c>
      <c r="DB325" s="69">
        <v>436</v>
      </c>
      <c r="DC325" s="91">
        <f t="shared" si="58"/>
        <v>0.34774700000002223</v>
      </c>
      <c r="DN325" s="69">
        <v>721</v>
      </c>
      <c r="DO325" s="91">
        <f t="shared" si="59"/>
        <v>2.0062500000000116</v>
      </c>
    </row>
    <row r="326" spans="80:119" x14ac:dyDescent="0.35">
      <c r="CB326" s="105">
        <v>1072</v>
      </c>
      <c r="CC326" s="91">
        <f t="shared" ref="CC326:CC389" si="60">CC325-0.018182</f>
        <v>4.1453959999999794</v>
      </c>
      <c r="CZ326" s="69">
        <v>1242</v>
      </c>
      <c r="DA326" s="91">
        <f t="shared" ref="DA326:DA389" si="61">DA325-0.009058</f>
        <v>2.0833240000000455</v>
      </c>
      <c r="DB326" s="69">
        <v>437</v>
      </c>
      <c r="DC326" s="91">
        <f t="shared" ref="DC326:DC348" si="62">DC325-0.014493</f>
        <v>0.33325400000002225</v>
      </c>
      <c r="DN326" s="69">
        <v>722</v>
      </c>
      <c r="DO326" s="91">
        <f t="shared" ref="DO326:DO389" si="63">DO325+0.00625</f>
        <v>2.0125000000000117</v>
      </c>
    </row>
    <row r="327" spans="80:119" x14ac:dyDescent="0.35">
      <c r="CB327" s="69">
        <v>1073</v>
      </c>
      <c r="CC327" s="91">
        <f t="shared" si="60"/>
        <v>4.1272139999999791</v>
      </c>
      <c r="CZ327" s="69">
        <v>1243</v>
      </c>
      <c r="DA327" s="91">
        <f t="shared" si="61"/>
        <v>2.0742660000000455</v>
      </c>
      <c r="DB327" s="69">
        <v>438</v>
      </c>
      <c r="DC327" s="91">
        <f t="shared" si="62"/>
        <v>0.31876100000002228</v>
      </c>
      <c r="DN327" s="69">
        <v>723</v>
      </c>
      <c r="DO327" s="91">
        <f t="shared" si="63"/>
        <v>2.0187500000000118</v>
      </c>
    </row>
    <row r="328" spans="80:119" x14ac:dyDescent="0.35">
      <c r="CB328" s="105">
        <v>1074</v>
      </c>
      <c r="CC328" s="91">
        <f t="shared" si="60"/>
        <v>4.1090319999999787</v>
      </c>
      <c r="CZ328" s="69">
        <v>1244</v>
      </c>
      <c r="DA328" s="91">
        <f t="shared" si="61"/>
        <v>2.0652080000000455</v>
      </c>
      <c r="DB328" s="69">
        <v>439</v>
      </c>
      <c r="DC328" s="91">
        <f t="shared" si="62"/>
        <v>0.3042680000000223</v>
      </c>
      <c r="DN328" s="69">
        <v>724</v>
      </c>
      <c r="DO328" s="91">
        <f t="shared" si="63"/>
        <v>2.0250000000000119</v>
      </c>
    </row>
    <row r="329" spans="80:119" x14ac:dyDescent="0.35">
      <c r="CB329" s="69">
        <v>1075</v>
      </c>
      <c r="CC329" s="91">
        <f t="shared" si="60"/>
        <v>4.0908499999999783</v>
      </c>
      <c r="CZ329" s="69">
        <v>1245</v>
      </c>
      <c r="DA329" s="91">
        <f t="shared" si="61"/>
        <v>2.0561500000000454</v>
      </c>
      <c r="DB329" s="69">
        <v>440</v>
      </c>
      <c r="DC329" s="91">
        <f t="shared" si="62"/>
        <v>0.28977500000002232</v>
      </c>
      <c r="DN329" s="69">
        <v>725</v>
      </c>
      <c r="DO329" s="91">
        <f t="shared" si="63"/>
        <v>2.031250000000012</v>
      </c>
    </row>
    <row r="330" spans="80:119" x14ac:dyDescent="0.35">
      <c r="CB330" s="105">
        <v>1076</v>
      </c>
      <c r="CC330" s="91">
        <f t="shared" si="60"/>
        <v>4.072667999999978</v>
      </c>
      <c r="CZ330" s="69">
        <v>1246</v>
      </c>
      <c r="DA330" s="91">
        <f t="shared" si="61"/>
        <v>2.0470920000000454</v>
      </c>
      <c r="DB330" s="69">
        <v>441</v>
      </c>
      <c r="DC330" s="91">
        <f t="shared" si="62"/>
        <v>0.27528200000002234</v>
      </c>
      <c r="DN330" s="69">
        <v>726</v>
      </c>
      <c r="DO330" s="91">
        <f t="shared" si="63"/>
        <v>2.0375000000000121</v>
      </c>
    </row>
    <row r="331" spans="80:119" x14ac:dyDescent="0.35">
      <c r="CB331" s="69">
        <v>1077</v>
      </c>
      <c r="CC331" s="91">
        <f t="shared" si="60"/>
        <v>4.0544859999999776</v>
      </c>
      <c r="CZ331" s="69">
        <v>1247</v>
      </c>
      <c r="DA331" s="91">
        <f t="shared" si="61"/>
        <v>2.0380340000000454</v>
      </c>
      <c r="DB331" s="69">
        <v>442</v>
      </c>
      <c r="DC331" s="91">
        <f t="shared" si="62"/>
        <v>0.26078900000002236</v>
      </c>
      <c r="DN331" s="69">
        <v>727</v>
      </c>
      <c r="DO331" s="91">
        <f t="shared" si="63"/>
        <v>2.0437500000000122</v>
      </c>
    </row>
    <row r="332" spans="80:119" x14ac:dyDescent="0.35">
      <c r="CB332" s="105">
        <v>1078</v>
      </c>
      <c r="CC332" s="91">
        <f t="shared" si="60"/>
        <v>4.0363039999999772</v>
      </c>
      <c r="CZ332" s="69">
        <v>1248</v>
      </c>
      <c r="DA332" s="91">
        <f t="shared" si="61"/>
        <v>2.0289760000000454</v>
      </c>
      <c r="DB332" s="69">
        <v>443</v>
      </c>
      <c r="DC332" s="91">
        <f t="shared" si="62"/>
        <v>0.24629600000002236</v>
      </c>
      <c r="DN332" s="69">
        <v>728</v>
      </c>
      <c r="DO332" s="91">
        <f t="shared" si="63"/>
        <v>2.0500000000000123</v>
      </c>
    </row>
    <row r="333" spans="80:119" x14ac:dyDescent="0.35">
      <c r="CB333" s="69">
        <v>1079</v>
      </c>
      <c r="CC333" s="91">
        <f t="shared" si="60"/>
        <v>4.0181219999999769</v>
      </c>
      <c r="CZ333" s="69">
        <v>1249</v>
      </c>
      <c r="DA333" s="91">
        <f t="shared" si="61"/>
        <v>2.0199180000000454</v>
      </c>
      <c r="DB333" s="69">
        <v>444</v>
      </c>
      <c r="DC333" s="91">
        <f t="shared" si="62"/>
        <v>0.23180300000002235</v>
      </c>
      <c r="DN333" s="69">
        <v>729</v>
      </c>
      <c r="DO333" s="91">
        <f t="shared" si="63"/>
        <v>2.0562500000000123</v>
      </c>
    </row>
    <row r="334" spans="80:119" x14ac:dyDescent="0.35">
      <c r="CB334" s="105">
        <v>1080</v>
      </c>
      <c r="CC334" s="91">
        <f t="shared" si="60"/>
        <v>3.999939999999977</v>
      </c>
      <c r="CZ334" s="69">
        <v>1250</v>
      </c>
      <c r="DA334" s="91">
        <f t="shared" si="61"/>
        <v>2.0108600000000454</v>
      </c>
      <c r="DB334" s="69">
        <v>445</v>
      </c>
      <c r="DC334" s="91">
        <f t="shared" si="62"/>
        <v>0.21731000000002235</v>
      </c>
      <c r="DN334" s="69">
        <v>730</v>
      </c>
      <c r="DO334" s="91">
        <f t="shared" si="63"/>
        <v>2.0625000000000124</v>
      </c>
    </row>
    <row r="335" spans="80:119" x14ac:dyDescent="0.35">
      <c r="CB335" s="69">
        <v>1081</v>
      </c>
      <c r="CC335" s="91">
        <f t="shared" si="60"/>
        <v>3.981757999999977</v>
      </c>
      <c r="CZ335" s="69">
        <v>1251</v>
      </c>
      <c r="DA335" s="91">
        <f t="shared" si="61"/>
        <v>2.0018020000000454</v>
      </c>
      <c r="DB335" s="69">
        <v>446</v>
      </c>
      <c r="DC335" s="91">
        <f t="shared" si="62"/>
        <v>0.20281700000002234</v>
      </c>
      <c r="DN335" s="69">
        <v>731</v>
      </c>
      <c r="DO335" s="91">
        <f t="shared" si="63"/>
        <v>2.0687500000000125</v>
      </c>
    </row>
    <row r="336" spans="80:119" x14ac:dyDescent="0.35">
      <c r="CB336" s="105">
        <v>1082</v>
      </c>
      <c r="CC336" s="91">
        <f t="shared" si="60"/>
        <v>3.9635759999999771</v>
      </c>
      <c r="CZ336" s="69">
        <v>1252</v>
      </c>
      <c r="DA336" s="91">
        <f t="shared" si="61"/>
        <v>1.9927440000000454</v>
      </c>
      <c r="DB336" s="69">
        <v>447</v>
      </c>
      <c r="DC336" s="91">
        <f t="shared" si="62"/>
        <v>0.18832400000002233</v>
      </c>
      <c r="DN336" s="69">
        <v>732</v>
      </c>
      <c r="DO336" s="91">
        <f t="shared" si="63"/>
        <v>2.0750000000000126</v>
      </c>
    </row>
    <row r="337" spans="80:119" x14ac:dyDescent="0.35">
      <c r="CB337" s="69">
        <v>1083</v>
      </c>
      <c r="CC337" s="91">
        <f t="shared" si="60"/>
        <v>3.9453939999999772</v>
      </c>
      <c r="CZ337" s="69">
        <v>1253</v>
      </c>
      <c r="DA337" s="91">
        <f t="shared" si="61"/>
        <v>1.9836860000000454</v>
      </c>
      <c r="DB337" s="69">
        <v>448</v>
      </c>
      <c r="DC337" s="91">
        <f t="shared" si="62"/>
        <v>0.17383100000002233</v>
      </c>
      <c r="DN337" s="69">
        <v>733</v>
      </c>
      <c r="DO337" s="91">
        <f t="shared" si="63"/>
        <v>2.0812500000000127</v>
      </c>
    </row>
    <row r="338" spans="80:119" x14ac:dyDescent="0.35">
      <c r="CB338" s="105">
        <v>1084</v>
      </c>
      <c r="CC338" s="91">
        <f t="shared" si="60"/>
        <v>3.9272119999999773</v>
      </c>
      <c r="CZ338" s="69">
        <v>1254</v>
      </c>
      <c r="DA338" s="91">
        <f t="shared" si="61"/>
        <v>1.9746280000000453</v>
      </c>
      <c r="DB338" s="69">
        <v>449</v>
      </c>
      <c r="DC338" s="91">
        <f t="shared" si="62"/>
        <v>0.15933800000002232</v>
      </c>
      <c r="DN338" s="69">
        <v>734</v>
      </c>
      <c r="DO338" s="91">
        <f t="shared" si="63"/>
        <v>2.0875000000000128</v>
      </c>
    </row>
    <row r="339" spans="80:119" x14ac:dyDescent="0.35">
      <c r="CB339" s="69">
        <v>1085</v>
      </c>
      <c r="CC339" s="91">
        <f t="shared" si="60"/>
        <v>3.9090299999999774</v>
      </c>
      <c r="CZ339" s="69">
        <v>1255</v>
      </c>
      <c r="DA339" s="91">
        <f t="shared" si="61"/>
        <v>1.9655700000000453</v>
      </c>
      <c r="DB339" s="69">
        <v>450</v>
      </c>
      <c r="DC339" s="91">
        <f t="shared" si="62"/>
        <v>0.14484500000002232</v>
      </c>
      <c r="DN339" s="69">
        <v>735</v>
      </c>
      <c r="DO339" s="91">
        <f t="shared" si="63"/>
        <v>2.0937500000000129</v>
      </c>
    </row>
    <row r="340" spans="80:119" x14ac:dyDescent="0.35">
      <c r="CB340" s="105">
        <v>1086</v>
      </c>
      <c r="CC340" s="91">
        <f t="shared" si="60"/>
        <v>3.8908479999999774</v>
      </c>
      <c r="CZ340" s="69">
        <v>1256</v>
      </c>
      <c r="DA340" s="91">
        <f t="shared" si="61"/>
        <v>1.9565120000000453</v>
      </c>
      <c r="DB340" s="69">
        <v>451</v>
      </c>
      <c r="DC340" s="91">
        <f t="shared" si="62"/>
        <v>0.13035200000002231</v>
      </c>
      <c r="DN340" s="69">
        <v>736</v>
      </c>
      <c r="DO340" s="91">
        <f t="shared" si="63"/>
        <v>2.100000000000013</v>
      </c>
    </row>
    <row r="341" spans="80:119" x14ac:dyDescent="0.35">
      <c r="CB341" s="69">
        <v>1087</v>
      </c>
      <c r="CC341" s="91">
        <f t="shared" si="60"/>
        <v>3.8726659999999775</v>
      </c>
      <c r="CZ341" s="69">
        <v>1257</v>
      </c>
      <c r="DA341" s="91">
        <f t="shared" si="61"/>
        <v>1.9474540000000453</v>
      </c>
      <c r="DB341" s="69">
        <v>452</v>
      </c>
      <c r="DC341" s="91">
        <f t="shared" si="62"/>
        <v>0.11585900000002231</v>
      </c>
      <c r="DN341" s="69">
        <v>737</v>
      </c>
      <c r="DO341" s="91">
        <f t="shared" si="63"/>
        <v>2.1062500000000131</v>
      </c>
    </row>
    <row r="342" spans="80:119" x14ac:dyDescent="0.35">
      <c r="CB342" s="105">
        <v>1088</v>
      </c>
      <c r="CC342" s="91">
        <f t="shared" si="60"/>
        <v>3.8544839999999776</v>
      </c>
      <c r="CZ342" s="69">
        <v>1258</v>
      </c>
      <c r="DA342" s="91">
        <f t="shared" si="61"/>
        <v>1.9383960000000453</v>
      </c>
      <c r="DB342" s="69">
        <v>453</v>
      </c>
      <c r="DC342" s="91">
        <f t="shared" si="62"/>
        <v>0.1013660000000223</v>
      </c>
      <c r="DN342" s="69">
        <v>738</v>
      </c>
      <c r="DO342" s="91">
        <f t="shared" si="63"/>
        <v>2.1125000000000131</v>
      </c>
    </row>
    <row r="343" spans="80:119" x14ac:dyDescent="0.35">
      <c r="CB343" s="69">
        <v>1089</v>
      </c>
      <c r="CC343" s="91">
        <f t="shared" si="60"/>
        <v>3.8363019999999777</v>
      </c>
      <c r="CZ343" s="69">
        <v>1259</v>
      </c>
      <c r="DA343" s="91">
        <f t="shared" si="61"/>
        <v>1.9293380000000453</v>
      </c>
      <c r="DB343" s="69">
        <v>454</v>
      </c>
      <c r="DC343" s="91">
        <f t="shared" si="62"/>
        <v>8.6873000000022293E-2</v>
      </c>
      <c r="DN343" s="69">
        <v>739</v>
      </c>
      <c r="DO343" s="91">
        <f t="shared" si="63"/>
        <v>2.1187500000000132</v>
      </c>
    </row>
    <row r="344" spans="80:119" x14ac:dyDescent="0.35">
      <c r="CB344" s="105">
        <v>1090</v>
      </c>
      <c r="CC344" s="91">
        <f t="shared" si="60"/>
        <v>3.8181199999999778</v>
      </c>
      <c r="CZ344" s="69">
        <v>1260</v>
      </c>
      <c r="DA344" s="91">
        <f t="shared" si="61"/>
        <v>1.9202800000000453</v>
      </c>
      <c r="DB344" s="69">
        <v>455</v>
      </c>
      <c r="DC344" s="91">
        <f t="shared" si="62"/>
        <v>7.2380000000022288E-2</v>
      </c>
      <c r="DN344" s="69">
        <v>740</v>
      </c>
      <c r="DO344" s="91">
        <f t="shared" si="63"/>
        <v>2.1250000000000133</v>
      </c>
    </row>
    <row r="345" spans="80:119" x14ac:dyDescent="0.35">
      <c r="CB345" s="69">
        <v>1091</v>
      </c>
      <c r="CC345" s="91">
        <f t="shared" si="60"/>
        <v>3.7999379999999778</v>
      </c>
      <c r="CZ345" s="69">
        <v>1261</v>
      </c>
      <c r="DA345" s="91">
        <f t="shared" si="61"/>
        <v>1.9112220000000453</v>
      </c>
      <c r="DB345" s="69">
        <v>456</v>
      </c>
      <c r="DC345" s="91">
        <f t="shared" si="62"/>
        <v>5.7887000000022289E-2</v>
      </c>
      <c r="DN345" s="69">
        <v>741</v>
      </c>
      <c r="DO345" s="91">
        <f t="shared" si="63"/>
        <v>2.1312500000000134</v>
      </c>
    </row>
    <row r="346" spans="80:119" x14ac:dyDescent="0.35">
      <c r="CB346" s="105">
        <v>1092</v>
      </c>
      <c r="CC346" s="91">
        <f t="shared" si="60"/>
        <v>3.7817559999999779</v>
      </c>
      <c r="CZ346" s="69">
        <v>1262</v>
      </c>
      <c r="DA346" s="91">
        <f t="shared" si="61"/>
        <v>1.9021640000000453</v>
      </c>
      <c r="DB346" s="69">
        <v>457</v>
      </c>
      <c r="DC346" s="91">
        <f t="shared" si="62"/>
        <v>4.339400000002229E-2</v>
      </c>
      <c r="DN346" s="69">
        <v>742</v>
      </c>
      <c r="DO346" s="91">
        <f t="shared" si="63"/>
        <v>2.1375000000000135</v>
      </c>
    </row>
    <row r="347" spans="80:119" x14ac:dyDescent="0.35">
      <c r="CB347" s="69">
        <v>1093</v>
      </c>
      <c r="CC347" s="91">
        <f t="shared" si="60"/>
        <v>3.763573999999978</v>
      </c>
      <c r="CZ347" s="69">
        <v>1263</v>
      </c>
      <c r="DA347" s="91">
        <f t="shared" si="61"/>
        <v>1.8931060000000453</v>
      </c>
      <c r="DB347" s="69">
        <v>458</v>
      </c>
      <c r="DC347" s="91">
        <f t="shared" si="62"/>
        <v>2.8901000000022291E-2</v>
      </c>
      <c r="DN347" s="69">
        <v>743</v>
      </c>
      <c r="DO347" s="91">
        <f t="shared" si="63"/>
        <v>2.1437500000000136</v>
      </c>
    </row>
    <row r="348" spans="80:119" x14ac:dyDescent="0.35">
      <c r="CB348" s="105">
        <v>1094</v>
      </c>
      <c r="CC348" s="91">
        <f t="shared" si="60"/>
        <v>3.7453919999999781</v>
      </c>
      <c r="CZ348" s="69">
        <v>1264</v>
      </c>
      <c r="DA348" s="91">
        <f t="shared" si="61"/>
        <v>1.8840480000000452</v>
      </c>
      <c r="DB348" s="69">
        <v>459</v>
      </c>
      <c r="DC348" s="91">
        <f t="shared" si="62"/>
        <v>1.440800000002229E-2</v>
      </c>
      <c r="DN348" s="69">
        <v>744</v>
      </c>
      <c r="DO348" s="91">
        <f t="shared" si="63"/>
        <v>2.1500000000000137</v>
      </c>
    </row>
    <row r="349" spans="80:119" x14ac:dyDescent="0.35">
      <c r="CB349" s="69">
        <v>1095</v>
      </c>
      <c r="CC349" s="91">
        <f t="shared" si="60"/>
        <v>3.7272099999999782</v>
      </c>
      <c r="CZ349" s="69">
        <v>1265</v>
      </c>
      <c r="DA349" s="91">
        <f t="shared" si="61"/>
        <v>1.8749900000000452</v>
      </c>
      <c r="DB349" s="175">
        <v>460</v>
      </c>
      <c r="DC349" s="91">
        <v>0</v>
      </c>
      <c r="DN349" s="69">
        <v>745</v>
      </c>
      <c r="DO349" s="91">
        <f t="shared" si="63"/>
        <v>2.1562500000000138</v>
      </c>
    </row>
    <row r="350" spans="80:119" ht="29" x14ac:dyDescent="0.35">
      <c r="CB350" s="105">
        <v>1096</v>
      </c>
      <c r="CC350" s="91">
        <f t="shared" si="60"/>
        <v>3.7090279999999782</v>
      </c>
      <c r="CZ350" s="69">
        <v>1266</v>
      </c>
      <c r="DA350" s="91">
        <f t="shared" si="61"/>
        <v>1.8659320000000452</v>
      </c>
      <c r="DB350" s="115" t="s">
        <v>269</v>
      </c>
      <c r="DC350" s="115" t="s">
        <v>296</v>
      </c>
      <c r="DN350" s="69">
        <v>746</v>
      </c>
      <c r="DO350" s="91">
        <f t="shared" si="63"/>
        <v>2.1625000000000139</v>
      </c>
    </row>
    <row r="351" spans="80:119" x14ac:dyDescent="0.35">
      <c r="CB351" s="69">
        <v>1097</v>
      </c>
      <c r="CC351" s="91">
        <f t="shared" si="60"/>
        <v>3.6908459999999783</v>
      </c>
      <c r="CZ351" s="69">
        <v>1267</v>
      </c>
      <c r="DA351" s="91">
        <f t="shared" si="61"/>
        <v>1.8568740000000452</v>
      </c>
      <c r="DN351" s="69">
        <v>747</v>
      </c>
      <c r="DO351" s="91">
        <f t="shared" si="63"/>
        <v>2.1687500000000139</v>
      </c>
    </row>
    <row r="352" spans="80:119" x14ac:dyDescent="0.35">
      <c r="CB352" s="105">
        <v>1098</v>
      </c>
      <c r="CC352" s="91">
        <f t="shared" si="60"/>
        <v>3.6726639999999784</v>
      </c>
      <c r="CZ352" s="69">
        <v>1268</v>
      </c>
      <c r="DA352" s="91">
        <f t="shared" si="61"/>
        <v>1.8478160000000452</v>
      </c>
      <c r="DN352" s="69">
        <v>748</v>
      </c>
      <c r="DO352" s="91">
        <f t="shared" si="63"/>
        <v>2.175000000000014</v>
      </c>
    </row>
    <row r="353" spans="80:119" x14ac:dyDescent="0.35">
      <c r="CB353" s="69">
        <v>1099</v>
      </c>
      <c r="CC353" s="91">
        <f t="shared" si="60"/>
        <v>3.6544819999999785</v>
      </c>
      <c r="CZ353" s="69">
        <v>1269</v>
      </c>
      <c r="DA353" s="91">
        <f t="shared" si="61"/>
        <v>1.8387580000000452</v>
      </c>
      <c r="DN353" s="69">
        <v>749</v>
      </c>
      <c r="DO353" s="91">
        <f t="shared" si="63"/>
        <v>2.1812500000000141</v>
      </c>
    </row>
    <row r="354" spans="80:119" x14ac:dyDescent="0.35">
      <c r="CB354" s="105">
        <v>1100</v>
      </c>
      <c r="CC354" s="91">
        <f t="shared" si="60"/>
        <v>3.6362999999999785</v>
      </c>
      <c r="CZ354" s="69">
        <v>1270</v>
      </c>
      <c r="DA354" s="91">
        <f t="shared" si="61"/>
        <v>1.8297000000000452</v>
      </c>
      <c r="DN354" s="69">
        <v>750</v>
      </c>
      <c r="DO354" s="91">
        <f t="shared" si="63"/>
        <v>2.1875000000000142</v>
      </c>
    </row>
    <row r="355" spans="80:119" x14ac:dyDescent="0.35">
      <c r="CB355" s="69">
        <v>1101</v>
      </c>
      <c r="CC355" s="91">
        <f t="shared" si="60"/>
        <v>3.6181179999999786</v>
      </c>
      <c r="CZ355" s="69">
        <v>1271</v>
      </c>
      <c r="DA355" s="91">
        <f t="shared" si="61"/>
        <v>1.8206420000000452</v>
      </c>
      <c r="DN355" s="69">
        <v>751</v>
      </c>
      <c r="DO355" s="91">
        <f t="shared" si="63"/>
        <v>2.1937500000000143</v>
      </c>
    </row>
    <row r="356" spans="80:119" x14ac:dyDescent="0.35">
      <c r="CB356" s="105">
        <v>1102</v>
      </c>
      <c r="CC356" s="91">
        <f t="shared" si="60"/>
        <v>3.5999359999999787</v>
      </c>
      <c r="CZ356" s="69">
        <v>1272</v>
      </c>
      <c r="DA356" s="91">
        <f t="shared" si="61"/>
        <v>1.8115840000000452</v>
      </c>
      <c r="DN356" s="69">
        <v>752</v>
      </c>
      <c r="DO356" s="91">
        <f t="shared" si="63"/>
        <v>2.2000000000000144</v>
      </c>
    </row>
    <row r="357" spans="80:119" x14ac:dyDescent="0.35">
      <c r="CB357" s="69">
        <v>1103</v>
      </c>
      <c r="CC357" s="91">
        <f t="shared" si="60"/>
        <v>3.5817539999999788</v>
      </c>
      <c r="CZ357" s="69">
        <v>1273</v>
      </c>
      <c r="DA357" s="91">
        <f t="shared" si="61"/>
        <v>1.8025260000000451</v>
      </c>
      <c r="DN357" s="69">
        <v>753</v>
      </c>
      <c r="DO357" s="91">
        <f t="shared" si="63"/>
        <v>2.2062500000000145</v>
      </c>
    </row>
    <row r="358" spans="80:119" x14ac:dyDescent="0.35">
      <c r="CB358" s="105">
        <v>1104</v>
      </c>
      <c r="CC358" s="91">
        <f t="shared" si="60"/>
        <v>3.5635719999999789</v>
      </c>
      <c r="CZ358" s="69">
        <v>1274</v>
      </c>
      <c r="DA358" s="91">
        <f t="shared" si="61"/>
        <v>1.7934680000000451</v>
      </c>
      <c r="DN358" s="69">
        <v>754</v>
      </c>
      <c r="DO358" s="91">
        <f t="shared" si="63"/>
        <v>2.2125000000000146</v>
      </c>
    </row>
    <row r="359" spans="80:119" x14ac:dyDescent="0.35">
      <c r="CB359" s="69">
        <v>1105</v>
      </c>
      <c r="CC359" s="91">
        <f t="shared" si="60"/>
        <v>3.5453899999999789</v>
      </c>
      <c r="CZ359" s="69">
        <v>1275</v>
      </c>
      <c r="DA359" s="91">
        <f t="shared" si="61"/>
        <v>1.7844100000000451</v>
      </c>
      <c r="DN359" s="69">
        <v>755</v>
      </c>
      <c r="DO359" s="91">
        <f t="shared" si="63"/>
        <v>2.2187500000000147</v>
      </c>
    </row>
    <row r="360" spans="80:119" x14ac:dyDescent="0.35">
      <c r="CB360" s="105">
        <v>1106</v>
      </c>
      <c r="CC360" s="91">
        <f t="shared" si="60"/>
        <v>3.527207999999979</v>
      </c>
      <c r="CZ360" s="69">
        <v>1276</v>
      </c>
      <c r="DA360" s="91">
        <f t="shared" si="61"/>
        <v>1.7753520000000451</v>
      </c>
      <c r="DN360" s="69">
        <v>756</v>
      </c>
      <c r="DO360" s="91">
        <f t="shared" si="63"/>
        <v>2.2250000000000147</v>
      </c>
    </row>
    <row r="361" spans="80:119" x14ac:dyDescent="0.35">
      <c r="CB361" s="69">
        <v>1107</v>
      </c>
      <c r="CC361" s="91">
        <f t="shared" si="60"/>
        <v>3.5090259999999791</v>
      </c>
      <c r="CZ361" s="69">
        <v>1277</v>
      </c>
      <c r="DA361" s="91">
        <f t="shared" si="61"/>
        <v>1.7662940000000451</v>
      </c>
      <c r="DN361" s="69">
        <v>757</v>
      </c>
      <c r="DO361" s="91">
        <f t="shared" si="63"/>
        <v>2.2312500000000148</v>
      </c>
    </row>
    <row r="362" spans="80:119" x14ac:dyDescent="0.35">
      <c r="CB362" s="105">
        <v>1108</v>
      </c>
      <c r="CC362" s="91">
        <f t="shared" si="60"/>
        <v>3.4908439999999792</v>
      </c>
      <c r="CZ362" s="69">
        <v>1278</v>
      </c>
      <c r="DA362" s="91">
        <f t="shared" si="61"/>
        <v>1.7572360000000451</v>
      </c>
      <c r="DN362" s="69">
        <v>758</v>
      </c>
      <c r="DO362" s="91">
        <f t="shared" si="63"/>
        <v>2.2375000000000149</v>
      </c>
    </row>
    <row r="363" spans="80:119" x14ac:dyDescent="0.35">
      <c r="CB363" s="69">
        <v>1109</v>
      </c>
      <c r="CC363" s="91">
        <f t="shared" si="60"/>
        <v>3.4726619999999793</v>
      </c>
      <c r="CZ363" s="69">
        <v>1279</v>
      </c>
      <c r="DA363" s="91">
        <f t="shared" si="61"/>
        <v>1.7481780000000451</v>
      </c>
      <c r="DN363" s="69">
        <v>759</v>
      </c>
      <c r="DO363" s="91">
        <f t="shared" si="63"/>
        <v>2.243750000000015</v>
      </c>
    </row>
    <row r="364" spans="80:119" x14ac:dyDescent="0.35">
      <c r="CB364" s="105">
        <v>1110</v>
      </c>
      <c r="CC364" s="91">
        <f t="shared" si="60"/>
        <v>3.4544799999999793</v>
      </c>
      <c r="CZ364" s="69">
        <v>1280</v>
      </c>
      <c r="DA364" s="91">
        <f t="shared" si="61"/>
        <v>1.7391200000000451</v>
      </c>
      <c r="DN364" s="69">
        <v>760</v>
      </c>
      <c r="DO364" s="91">
        <f t="shared" si="63"/>
        <v>2.2500000000000151</v>
      </c>
    </row>
    <row r="365" spans="80:119" x14ac:dyDescent="0.35">
      <c r="CB365" s="69">
        <v>1111</v>
      </c>
      <c r="CC365" s="91">
        <f t="shared" si="60"/>
        <v>3.4362979999999794</v>
      </c>
      <c r="CZ365" s="69">
        <v>1281</v>
      </c>
      <c r="DA365" s="91">
        <f t="shared" si="61"/>
        <v>1.7300620000000451</v>
      </c>
      <c r="DN365" s="69">
        <v>761</v>
      </c>
      <c r="DO365" s="91">
        <f t="shared" si="63"/>
        <v>2.2562500000000152</v>
      </c>
    </row>
    <row r="366" spans="80:119" x14ac:dyDescent="0.35">
      <c r="CB366" s="105">
        <v>1112</v>
      </c>
      <c r="CC366" s="91">
        <f t="shared" si="60"/>
        <v>3.4181159999999795</v>
      </c>
      <c r="CZ366" s="69">
        <v>1282</v>
      </c>
      <c r="DA366" s="91">
        <f t="shared" si="61"/>
        <v>1.7210040000000451</v>
      </c>
      <c r="DN366" s="69">
        <v>762</v>
      </c>
      <c r="DO366" s="91">
        <f t="shared" si="63"/>
        <v>2.2625000000000153</v>
      </c>
    </row>
    <row r="367" spans="80:119" x14ac:dyDescent="0.35">
      <c r="CB367" s="69">
        <v>1113</v>
      </c>
      <c r="CC367" s="91">
        <f t="shared" si="60"/>
        <v>3.3999339999999796</v>
      </c>
      <c r="CZ367" s="69">
        <v>1283</v>
      </c>
      <c r="DA367" s="91">
        <f t="shared" si="61"/>
        <v>1.711946000000045</v>
      </c>
      <c r="DN367" s="69">
        <v>763</v>
      </c>
      <c r="DO367" s="91">
        <f t="shared" si="63"/>
        <v>2.2687500000000154</v>
      </c>
    </row>
    <row r="368" spans="80:119" x14ac:dyDescent="0.35">
      <c r="CB368" s="105">
        <v>1114</v>
      </c>
      <c r="CC368" s="91">
        <f t="shared" si="60"/>
        <v>3.3817519999999797</v>
      </c>
      <c r="CZ368" s="69">
        <v>1284</v>
      </c>
      <c r="DA368" s="91">
        <f t="shared" si="61"/>
        <v>1.702888000000045</v>
      </c>
      <c r="DN368" s="69">
        <v>764</v>
      </c>
      <c r="DO368" s="91">
        <f t="shared" si="63"/>
        <v>2.2750000000000155</v>
      </c>
    </row>
    <row r="369" spans="80:119" x14ac:dyDescent="0.35">
      <c r="CB369" s="69">
        <v>1115</v>
      </c>
      <c r="CC369" s="91">
        <f t="shared" si="60"/>
        <v>3.3635699999999797</v>
      </c>
      <c r="CZ369" s="69">
        <v>1285</v>
      </c>
      <c r="DA369" s="91">
        <f t="shared" si="61"/>
        <v>1.693830000000045</v>
      </c>
      <c r="DN369" s="69">
        <v>765</v>
      </c>
      <c r="DO369" s="91">
        <f t="shared" si="63"/>
        <v>2.2812500000000155</v>
      </c>
    </row>
    <row r="370" spans="80:119" x14ac:dyDescent="0.35">
      <c r="CB370" s="105">
        <v>1116</v>
      </c>
      <c r="CC370" s="91">
        <f t="shared" si="60"/>
        <v>3.3453879999999798</v>
      </c>
      <c r="CZ370" s="69">
        <v>1286</v>
      </c>
      <c r="DA370" s="91">
        <f t="shared" si="61"/>
        <v>1.684772000000045</v>
      </c>
      <c r="DN370" s="69">
        <v>766</v>
      </c>
      <c r="DO370" s="91">
        <f t="shared" si="63"/>
        <v>2.2875000000000156</v>
      </c>
    </row>
    <row r="371" spans="80:119" x14ac:dyDescent="0.35">
      <c r="CB371" s="69">
        <v>1117</v>
      </c>
      <c r="CC371" s="91">
        <f t="shared" si="60"/>
        <v>3.3272059999999799</v>
      </c>
      <c r="CZ371" s="69">
        <v>1287</v>
      </c>
      <c r="DA371" s="91">
        <f t="shared" si="61"/>
        <v>1.675714000000045</v>
      </c>
      <c r="DN371" s="69">
        <v>767</v>
      </c>
      <c r="DO371" s="91">
        <f t="shared" si="63"/>
        <v>2.2937500000000157</v>
      </c>
    </row>
    <row r="372" spans="80:119" x14ac:dyDescent="0.35">
      <c r="CB372" s="105">
        <v>1118</v>
      </c>
      <c r="CC372" s="91">
        <f t="shared" si="60"/>
        <v>3.30902399999998</v>
      </c>
      <c r="CZ372" s="69">
        <v>1288</v>
      </c>
      <c r="DA372" s="91">
        <f t="shared" si="61"/>
        <v>1.666656000000045</v>
      </c>
      <c r="DN372" s="69">
        <v>768</v>
      </c>
      <c r="DO372" s="91">
        <f t="shared" si="63"/>
        <v>2.3000000000000158</v>
      </c>
    </row>
    <row r="373" spans="80:119" x14ac:dyDescent="0.35">
      <c r="CB373" s="69">
        <v>1119</v>
      </c>
      <c r="CC373" s="91">
        <f t="shared" si="60"/>
        <v>3.2908419999999801</v>
      </c>
      <c r="CZ373" s="69">
        <v>1289</v>
      </c>
      <c r="DA373" s="91">
        <f t="shared" si="61"/>
        <v>1.657598000000045</v>
      </c>
      <c r="DN373" s="69">
        <v>769</v>
      </c>
      <c r="DO373" s="91">
        <f t="shared" si="63"/>
        <v>2.3062500000000159</v>
      </c>
    </row>
    <row r="374" spans="80:119" x14ac:dyDescent="0.35">
      <c r="CB374" s="105">
        <v>1120</v>
      </c>
      <c r="CC374" s="91">
        <f t="shared" si="60"/>
        <v>3.2726599999999801</v>
      </c>
      <c r="CZ374" s="69">
        <v>1290</v>
      </c>
      <c r="DA374" s="91">
        <f t="shared" si="61"/>
        <v>1.648540000000045</v>
      </c>
      <c r="DN374" s="69">
        <v>770</v>
      </c>
      <c r="DO374" s="91">
        <f t="shared" si="63"/>
        <v>2.312500000000016</v>
      </c>
    </row>
    <row r="375" spans="80:119" x14ac:dyDescent="0.35">
      <c r="CB375" s="69">
        <v>1121</v>
      </c>
      <c r="CC375" s="91">
        <f t="shared" si="60"/>
        <v>3.2544779999999802</v>
      </c>
      <c r="CZ375" s="69">
        <v>1291</v>
      </c>
      <c r="DA375" s="91">
        <f t="shared" si="61"/>
        <v>1.639482000000045</v>
      </c>
      <c r="DN375" s="69">
        <v>771</v>
      </c>
      <c r="DO375" s="91">
        <f t="shared" si="63"/>
        <v>2.3187500000000161</v>
      </c>
    </row>
    <row r="376" spans="80:119" x14ac:dyDescent="0.35">
      <c r="CB376" s="105">
        <v>1122</v>
      </c>
      <c r="CC376" s="91">
        <f t="shared" si="60"/>
        <v>3.2362959999999803</v>
      </c>
      <c r="CZ376" s="69">
        <v>1292</v>
      </c>
      <c r="DA376" s="91">
        <f t="shared" si="61"/>
        <v>1.6304240000000449</v>
      </c>
      <c r="DN376" s="69">
        <v>772</v>
      </c>
      <c r="DO376" s="91">
        <f t="shared" si="63"/>
        <v>2.3250000000000162</v>
      </c>
    </row>
    <row r="377" spans="80:119" x14ac:dyDescent="0.35">
      <c r="CB377" s="69">
        <v>1123</v>
      </c>
      <c r="CC377" s="91">
        <f t="shared" si="60"/>
        <v>3.2181139999999804</v>
      </c>
      <c r="CZ377" s="69">
        <v>1293</v>
      </c>
      <c r="DA377" s="91">
        <f t="shared" si="61"/>
        <v>1.6213660000000449</v>
      </c>
      <c r="DN377" s="69">
        <v>773</v>
      </c>
      <c r="DO377" s="91">
        <f t="shared" si="63"/>
        <v>2.3312500000000163</v>
      </c>
    </row>
    <row r="378" spans="80:119" x14ac:dyDescent="0.35">
      <c r="CB378" s="105">
        <v>1124</v>
      </c>
      <c r="CC378" s="91">
        <f t="shared" si="60"/>
        <v>3.1999319999999805</v>
      </c>
      <c r="CZ378" s="69">
        <v>1294</v>
      </c>
      <c r="DA378" s="91">
        <f t="shared" si="61"/>
        <v>1.6123080000000449</v>
      </c>
      <c r="DN378" s="69">
        <v>774</v>
      </c>
      <c r="DO378" s="91">
        <f t="shared" si="63"/>
        <v>2.3375000000000163</v>
      </c>
    </row>
    <row r="379" spans="80:119" x14ac:dyDescent="0.35">
      <c r="CB379" s="69">
        <v>1125</v>
      </c>
      <c r="CC379" s="91">
        <f t="shared" si="60"/>
        <v>3.1817499999999805</v>
      </c>
      <c r="CZ379" s="69">
        <v>1295</v>
      </c>
      <c r="DA379" s="91">
        <f t="shared" si="61"/>
        <v>1.6032500000000449</v>
      </c>
      <c r="DN379" s="69">
        <v>775</v>
      </c>
      <c r="DO379" s="91">
        <f t="shared" si="63"/>
        <v>2.3437500000000164</v>
      </c>
    </row>
    <row r="380" spans="80:119" x14ac:dyDescent="0.35">
      <c r="CB380" s="105">
        <v>1126</v>
      </c>
      <c r="CC380" s="91">
        <f t="shared" si="60"/>
        <v>3.1635679999999806</v>
      </c>
      <c r="CZ380" s="69">
        <v>1296</v>
      </c>
      <c r="DA380" s="91">
        <f t="shared" si="61"/>
        <v>1.5941920000000449</v>
      </c>
      <c r="DN380" s="69">
        <v>776</v>
      </c>
      <c r="DO380" s="91">
        <f t="shared" si="63"/>
        <v>2.3500000000000165</v>
      </c>
    </row>
    <row r="381" spans="80:119" x14ac:dyDescent="0.35">
      <c r="CB381" s="69">
        <v>1127</v>
      </c>
      <c r="CC381" s="91">
        <f t="shared" si="60"/>
        <v>3.1453859999999807</v>
      </c>
      <c r="CZ381" s="69">
        <v>1297</v>
      </c>
      <c r="DA381" s="91">
        <f t="shared" si="61"/>
        <v>1.5851340000000449</v>
      </c>
      <c r="DN381" s="69">
        <v>777</v>
      </c>
      <c r="DO381" s="91">
        <f t="shared" si="63"/>
        <v>2.3562500000000166</v>
      </c>
    </row>
    <row r="382" spans="80:119" x14ac:dyDescent="0.35">
      <c r="CB382" s="105">
        <v>1128</v>
      </c>
      <c r="CC382" s="91">
        <f t="shared" si="60"/>
        <v>3.1272039999999808</v>
      </c>
      <c r="CZ382" s="69">
        <v>1298</v>
      </c>
      <c r="DA382" s="91">
        <f t="shared" si="61"/>
        <v>1.5760760000000449</v>
      </c>
      <c r="DN382" s="69">
        <v>778</v>
      </c>
      <c r="DO382" s="91">
        <f t="shared" si="63"/>
        <v>2.3625000000000167</v>
      </c>
    </row>
    <row r="383" spans="80:119" x14ac:dyDescent="0.35">
      <c r="CB383" s="69">
        <v>1129</v>
      </c>
      <c r="CC383" s="91">
        <f t="shared" si="60"/>
        <v>3.1090219999999809</v>
      </c>
      <c r="CZ383" s="69">
        <v>1299</v>
      </c>
      <c r="DA383" s="91">
        <f t="shared" si="61"/>
        <v>1.5670180000000449</v>
      </c>
      <c r="DN383" s="69">
        <v>779</v>
      </c>
      <c r="DO383" s="91">
        <f t="shared" si="63"/>
        <v>2.3687500000000168</v>
      </c>
    </row>
    <row r="384" spans="80:119" x14ac:dyDescent="0.35">
      <c r="CB384" s="105">
        <v>1130</v>
      </c>
      <c r="CC384" s="91">
        <f t="shared" si="60"/>
        <v>3.0908399999999809</v>
      </c>
      <c r="CZ384" s="69">
        <v>1300</v>
      </c>
      <c r="DA384" s="91">
        <f t="shared" si="61"/>
        <v>1.5579600000000449</v>
      </c>
      <c r="DN384" s="69">
        <v>780</v>
      </c>
      <c r="DO384" s="91">
        <f t="shared" si="63"/>
        <v>2.3750000000000169</v>
      </c>
    </row>
    <row r="385" spans="80:119" x14ac:dyDescent="0.35">
      <c r="CB385" s="69">
        <v>1131</v>
      </c>
      <c r="CC385" s="91">
        <f t="shared" si="60"/>
        <v>3.072657999999981</v>
      </c>
      <c r="CZ385" s="69">
        <v>1301</v>
      </c>
      <c r="DA385" s="91">
        <f t="shared" si="61"/>
        <v>1.5489020000000449</v>
      </c>
      <c r="DN385" s="69">
        <v>781</v>
      </c>
      <c r="DO385" s="91">
        <f t="shared" si="63"/>
        <v>2.381250000000017</v>
      </c>
    </row>
    <row r="386" spans="80:119" x14ac:dyDescent="0.35">
      <c r="CB386" s="105">
        <v>1132</v>
      </c>
      <c r="CC386" s="91">
        <f t="shared" si="60"/>
        <v>3.0544759999999811</v>
      </c>
      <c r="CZ386" s="69">
        <v>1302</v>
      </c>
      <c r="DA386" s="91">
        <f t="shared" si="61"/>
        <v>1.5398440000000448</v>
      </c>
      <c r="DN386" s="69">
        <v>782</v>
      </c>
      <c r="DO386" s="91">
        <f t="shared" si="63"/>
        <v>2.3875000000000171</v>
      </c>
    </row>
    <row r="387" spans="80:119" x14ac:dyDescent="0.35">
      <c r="CB387" s="69">
        <v>1133</v>
      </c>
      <c r="CC387" s="91">
        <f t="shared" si="60"/>
        <v>3.0362939999999812</v>
      </c>
      <c r="CZ387" s="69">
        <v>1303</v>
      </c>
      <c r="DA387" s="91">
        <f t="shared" si="61"/>
        <v>1.5307860000000448</v>
      </c>
      <c r="DN387" s="69">
        <v>783</v>
      </c>
      <c r="DO387" s="91">
        <f t="shared" si="63"/>
        <v>2.3937500000000171</v>
      </c>
    </row>
    <row r="388" spans="80:119" x14ac:dyDescent="0.35">
      <c r="CB388" s="105">
        <v>1134</v>
      </c>
      <c r="CC388" s="91">
        <f t="shared" si="60"/>
        <v>3.0181119999999813</v>
      </c>
      <c r="CZ388" s="69">
        <v>1304</v>
      </c>
      <c r="DA388" s="91">
        <f t="shared" si="61"/>
        <v>1.5217280000000448</v>
      </c>
      <c r="DN388" s="69">
        <v>784</v>
      </c>
      <c r="DO388" s="91">
        <f t="shared" si="63"/>
        <v>2.4000000000000172</v>
      </c>
    </row>
    <row r="389" spans="80:119" x14ac:dyDescent="0.35">
      <c r="CB389" s="69">
        <v>1135</v>
      </c>
      <c r="CC389" s="91">
        <f t="shared" si="60"/>
        <v>2.9999299999999813</v>
      </c>
      <c r="CZ389" s="69">
        <v>1305</v>
      </c>
      <c r="DA389" s="91">
        <f t="shared" si="61"/>
        <v>1.5126700000000448</v>
      </c>
      <c r="DN389" s="69">
        <v>785</v>
      </c>
      <c r="DO389" s="91">
        <f t="shared" si="63"/>
        <v>2.4062500000000173</v>
      </c>
    </row>
    <row r="390" spans="80:119" x14ac:dyDescent="0.35">
      <c r="CB390" s="105">
        <v>1136</v>
      </c>
      <c r="CC390" s="91">
        <f t="shared" ref="CC390:CC453" si="64">CC389-0.018182</f>
        <v>2.9817479999999814</v>
      </c>
      <c r="CZ390" s="69">
        <v>1306</v>
      </c>
      <c r="DA390" s="91">
        <f t="shared" ref="DA390:DA453" si="65">DA389-0.009058</f>
        <v>1.5036120000000448</v>
      </c>
      <c r="DN390" s="69">
        <v>786</v>
      </c>
      <c r="DO390" s="91">
        <f t="shared" ref="DO390:DO453" si="66">DO389+0.00625</f>
        <v>2.4125000000000174</v>
      </c>
    </row>
    <row r="391" spans="80:119" x14ac:dyDescent="0.35">
      <c r="CB391" s="69">
        <v>1137</v>
      </c>
      <c r="CC391" s="91">
        <f t="shared" si="64"/>
        <v>2.9635659999999815</v>
      </c>
      <c r="CZ391" s="69">
        <v>1307</v>
      </c>
      <c r="DA391" s="91">
        <f t="shared" si="65"/>
        <v>1.4945540000000448</v>
      </c>
      <c r="DN391" s="69">
        <v>787</v>
      </c>
      <c r="DO391" s="91">
        <f t="shared" si="66"/>
        <v>2.4187500000000175</v>
      </c>
    </row>
    <row r="392" spans="80:119" x14ac:dyDescent="0.35">
      <c r="CB392" s="105">
        <v>1138</v>
      </c>
      <c r="CC392" s="91">
        <f t="shared" si="64"/>
        <v>2.9453839999999816</v>
      </c>
      <c r="CZ392" s="69">
        <v>1308</v>
      </c>
      <c r="DA392" s="91">
        <f t="shared" si="65"/>
        <v>1.4854960000000448</v>
      </c>
      <c r="DN392" s="69">
        <v>788</v>
      </c>
      <c r="DO392" s="91">
        <f t="shared" si="66"/>
        <v>2.4250000000000176</v>
      </c>
    </row>
    <row r="393" spans="80:119" x14ac:dyDescent="0.35">
      <c r="CB393" s="69">
        <v>1139</v>
      </c>
      <c r="CC393" s="91">
        <f t="shared" si="64"/>
        <v>2.9272019999999817</v>
      </c>
      <c r="CZ393" s="69">
        <v>1309</v>
      </c>
      <c r="DA393" s="91">
        <f t="shared" si="65"/>
        <v>1.4764380000000448</v>
      </c>
      <c r="DN393" s="69">
        <v>789</v>
      </c>
      <c r="DO393" s="91">
        <f t="shared" si="66"/>
        <v>2.4312500000000177</v>
      </c>
    </row>
    <row r="394" spans="80:119" x14ac:dyDescent="0.35">
      <c r="CB394" s="105">
        <v>1140</v>
      </c>
      <c r="CC394" s="91">
        <f t="shared" si="64"/>
        <v>2.9090199999999817</v>
      </c>
      <c r="CZ394" s="69">
        <v>1310</v>
      </c>
      <c r="DA394" s="91">
        <f t="shared" si="65"/>
        <v>1.4673800000000448</v>
      </c>
      <c r="DN394" s="69">
        <v>790</v>
      </c>
      <c r="DO394" s="91">
        <f t="shared" si="66"/>
        <v>2.4375000000000178</v>
      </c>
    </row>
    <row r="395" spans="80:119" x14ac:dyDescent="0.35">
      <c r="CB395" s="69">
        <v>1141</v>
      </c>
      <c r="CC395" s="91">
        <f t="shared" si="64"/>
        <v>2.8908379999999818</v>
      </c>
      <c r="CZ395" s="69">
        <v>1311</v>
      </c>
      <c r="DA395" s="91">
        <f t="shared" si="65"/>
        <v>1.4583220000000447</v>
      </c>
      <c r="DN395" s="69">
        <v>791</v>
      </c>
      <c r="DO395" s="91">
        <f t="shared" si="66"/>
        <v>2.4437500000000179</v>
      </c>
    </row>
    <row r="396" spans="80:119" x14ac:dyDescent="0.35">
      <c r="CB396" s="105">
        <v>1142</v>
      </c>
      <c r="CC396" s="91">
        <f t="shared" si="64"/>
        <v>2.8726559999999819</v>
      </c>
      <c r="CZ396" s="69">
        <v>1312</v>
      </c>
      <c r="DA396" s="91">
        <f t="shared" si="65"/>
        <v>1.4492640000000447</v>
      </c>
      <c r="DN396" s="69">
        <v>792</v>
      </c>
      <c r="DO396" s="91">
        <f t="shared" si="66"/>
        <v>2.4500000000000179</v>
      </c>
    </row>
    <row r="397" spans="80:119" x14ac:dyDescent="0.35">
      <c r="CB397" s="69">
        <v>1143</v>
      </c>
      <c r="CC397" s="91">
        <f t="shared" si="64"/>
        <v>2.854473999999982</v>
      </c>
      <c r="CZ397" s="69">
        <v>1313</v>
      </c>
      <c r="DA397" s="91">
        <f t="shared" si="65"/>
        <v>1.4402060000000447</v>
      </c>
      <c r="DN397" s="69">
        <v>793</v>
      </c>
      <c r="DO397" s="91">
        <f t="shared" si="66"/>
        <v>2.456250000000018</v>
      </c>
    </row>
    <row r="398" spans="80:119" x14ac:dyDescent="0.35">
      <c r="CB398" s="105">
        <v>1144</v>
      </c>
      <c r="CC398" s="91">
        <f t="shared" si="64"/>
        <v>2.836291999999982</v>
      </c>
      <c r="CZ398" s="69">
        <v>1314</v>
      </c>
      <c r="DA398" s="91">
        <f t="shared" si="65"/>
        <v>1.4311480000000447</v>
      </c>
      <c r="DN398" s="69">
        <v>794</v>
      </c>
      <c r="DO398" s="91">
        <f t="shared" si="66"/>
        <v>2.4625000000000181</v>
      </c>
    </row>
    <row r="399" spans="80:119" x14ac:dyDescent="0.35">
      <c r="CB399" s="69">
        <v>1145</v>
      </c>
      <c r="CC399" s="91">
        <f t="shared" si="64"/>
        <v>2.8181099999999821</v>
      </c>
      <c r="CZ399" s="69">
        <v>1315</v>
      </c>
      <c r="DA399" s="91">
        <f t="shared" si="65"/>
        <v>1.4220900000000447</v>
      </c>
      <c r="DN399" s="69">
        <v>795</v>
      </c>
      <c r="DO399" s="91">
        <f t="shared" si="66"/>
        <v>2.4687500000000182</v>
      </c>
    </row>
    <row r="400" spans="80:119" x14ac:dyDescent="0.35">
      <c r="CB400" s="105">
        <v>1146</v>
      </c>
      <c r="CC400" s="91">
        <f t="shared" si="64"/>
        <v>2.7999279999999822</v>
      </c>
      <c r="CZ400" s="69">
        <v>1316</v>
      </c>
      <c r="DA400" s="91">
        <f t="shared" si="65"/>
        <v>1.4130320000000447</v>
      </c>
      <c r="DN400" s="69">
        <v>796</v>
      </c>
      <c r="DO400" s="91">
        <f t="shared" si="66"/>
        <v>2.4750000000000183</v>
      </c>
    </row>
    <row r="401" spans="80:119" x14ac:dyDescent="0.35">
      <c r="CB401" s="69">
        <v>1147</v>
      </c>
      <c r="CC401" s="91">
        <f t="shared" si="64"/>
        <v>2.7817459999999823</v>
      </c>
      <c r="CZ401" s="69">
        <v>1317</v>
      </c>
      <c r="DA401" s="91">
        <f t="shared" si="65"/>
        <v>1.4039740000000447</v>
      </c>
      <c r="DN401" s="69">
        <v>797</v>
      </c>
      <c r="DO401" s="91">
        <f t="shared" si="66"/>
        <v>2.4812500000000184</v>
      </c>
    </row>
    <row r="402" spans="80:119" x14ac:dyDescent="0.35">
      <c r="CB402" s="105">
        <v>1148</v>
      </c>
      <c r="CC402" s="91">
        <f t="shared" si="64"/>
        <v>2.7635639999999824</v>
      </c>
      <c r="CZ402" s="69">
        <v>1318</v>
      </c>
      <c r="DA402" s="91">
        <f t="shared" si="65"/>
        <v>1.3949160000000447</v>
      </c>
      <c r="DN402" s="69">
        <v>798</v>
      </c>
      <c r="DO402" s="91">
        <f t="shared" si="66"/>
        <v>2.4875000000000185</v>
      </c>
    </row>
    <row r="403" spans="80:119" x14ac:dyDescent="0.35">
      <c r="CB403" s="69">
        <v>1149</v>
      </c>
      <c r="CC403" s="91">
        <f t="shared" si="64"/>
        <v>2.7453819999999824</v>
      </c>
      <c r="CZ403" s="69">
        <v>1319</v>
      </c>
      <c r="DA403" s="91">
        <f t="shared" si="65"/>
        <v>1.3858580000000447</v>
      </c>
      <c r="DN403" s="69">
        <v>799</v>
      </c>
      <c r="DO403" s="91">
        <f t="shared" si="66"/>
        <v>2.4937500000000186</v>
      </c>
    </row>
    <row r="404" spans="80:119" x14ac:dyDescent="0.35">
      <c r="CB404" s="105">
        <v>1150</v>
      </c>
      <c r="CC404" s="91">
        <f t="shared" si="64"/>
        <v>2.7271999999999825</v>
      </c>
      <c r="CZ404" s="69">
        <v>1320</v>
      </c>
      <c r="DA404" s="91">
        <f t="shared" si="65"/>
        <v>1.3768000000000447</v>
      </c>
      <c r="DN404" s="69">
        <v>800</v>
      </c>
      <c r="DO404" s="91">
        <f t="shared" si="66"/>
        <v>2.5000000000000187</v>
      </c>
    </row>
    <row r="405" spans="80:119" x14ac:dyDescent="0.35">
      <c r="CB405" s="69">
        <v>1151</v>
      </c>
      <c r="CC405" s="91">
        <f t="shared" si="64"/>
        <v>2.7090179999999826</v>
      </c>
      <c r="CZ405" s="69">
        <v>1321</v>
      </c>
      <c r="DA405" s="91">
        <f t="shared" si="65"/>
        <v>1.3677420000000446</v>
      </c>
      <c r="DN405" s="69">
        <v>801</v>
      </c>
      <c r="DO405" s="91">
        <f t="shared" si="66"/>
        <v>2.5062500000000187</v>
      </c>
    </row>
    <row r="406" spans="80:119" x14ac:dyDescent="0.35">
      <c r="CB406" s="105">
        <v>1152</v>
      </c>
      <c r="CC406" s="91">
        <f t="shared" si="64"/>
        <v>2.6908359999999827</v>
      </c>
      <c r="CZ406" s="69">
        <v>1322</v>
      </c>
      <c r="DA406" s="91">
        <f t="shared" si="65"/>
        <v>1.3586840000000446</v>
      </c>
      <c r="DN406" s="69">
        <v>802</v>
      </c>
      <c r="DO406" s="91">
        <f t="shared" si="66"/>
        <v>2.5125000000000188</v>
      </c>
    </row>
    <row r="407" spans="80:119" x14ac:dyDescent="0.35">
      <c r="CB407" s="69">
        <v>1153</v>
      </c>
      <c r="CC407" s="91">
        <f t="shared" si="64"/>
        <v>2.6726539999999828</v>
      </c>
      <c r="CZ407" s="69">
        <v>1323</v>
      </c>
      <c r="DA407" s="91">
        <f t="shared" si="65"/>
        <v>1.3496260000000446</v>
      </c>
      <c r="DN407" s="69">
        <v>803</v>
      </c>
      <c r="DO407" s="91">
        <f t="shared" si="66"/>
        <v>2.5187500000000189</v>
      </c>
    </row>
    <row r="408" spans="80:119" x14ac:dyDescent="0.35">
      <c r="CB408" s="105">
        <v>1154</v>
      </c>
      <c r="CC408" s="91">
        <f t="shared" si="64"/>
        <v>2.6544719999999828</v>
      </c>
      <c r="CZ408" s="69">
        <v>1324</v>
      </c>
      <c r="DA408" s="91">
        <f t="shared" si="65"/>
        <v>1.3405680000000446</v>
      </c>
      <c r="DN408" s="69">
        <v>804</v>
      </c>
      <c r="DO408" s="91">
        <f t="shared" si="66"/>
        <v>2.525000000000019</v>
      </c>
    </row>
    <row r="409" spans="80:119" x14ac:dyDescent="0.35">
      <c r="CB409" s="69">
        <v>1155</v>
      </c>
      <c r="CC409" s="91">
        <f t="shared" si="64"/>
        <v>2.6362899999999829</v>
      </c>
      <c r="CZ409" s="69">
        <v>1325</v>
      </c>
      <c r="DA409" s="91">
        <f t="shared" si="65"/>
        <v>1.3315100000000446</v>
      </c>
      <c r="DN409" s="69">
        <v>805</v>
      </c>
      <c r="DO409" s="91">
        <f t="shared" si="66"/>
        <v>2.5312500000000191</v>
      </c>
    </row>
    <row r="410" spans="80:119" x14ac:dyDescent="0.35">
      <c r="CB410" s="105">
        <v>1156</v>
      </c>
      <c r="CC410" s="91">
        <f t="shared" si="64"/>
        <v>2.618107999999983</v>
      </c>
      <c r="CZ410" s="69">
        <v>1326</v>
      </c>
      <c r="DA410" s="91">
        <f t="shared" si="65"/>
        <v>1.3224520000000446</v>
      </c>
      <c r="DN410" s="69">
        <v>806</v>
      </c>
      <c r="DO410" s="91">
        <f t="shared" si="66"/>
        <v>2.5375000000000192</v>
      </c>
    </row>
    <row r="411" spans="80:119" x14ac:dyDescent="0.35">
      <c r="CB411" s="69">
        <v>1157</v>
      </c>
      <c r="CC411" s="91">
        <f t="shared" si="64"/>
        <v>2.5999259999999831</v>
      </c>
      <c r="CZ411" s="69">
        <v>1327</v>
      </c>
      <c r="DA411" s="91">
        <f t="shared" si="65"/>
        <v>1.3133940000000446</v>
      </c>
      <c r="DN411" s="69">
        <v>807</v>
      </c>
      <c r="DO411" s="91">
        <f t="shared" si="66"/>
        <v>2.5437500000000193</v>
      </c>
    </row>
    <row r="412" spans="80:119" x14ac:dyDescent="0.35">
      <c r="CB412" s="105">
        <v>1158</v>
      </c>
      <c r="CC412" s="91">
        <f t="shared" si="64"/>
        <v>2.5817439999999832</v>
      </c>
      <c r="CZ412" s="69">
        <v>1328</v>
      </c>
      <c r="DA412" s="91">
        <f t="shared" si="65"/>
        <v>1.3043360000000446</v>
      </c>
      <c r="DN412" s="69">
        <v>808</v>
      </c>
      <c r="DO412" s="91">
        <f t="shared" si="66"/>
        <v>2.5500000000000194</v>
      </c>
    </row>
    <row r="413" spans="80:119" x14ac:dyDescent="0.35">
      <c r="CB413" s="69">
        <v>1159</v>
      </c>
      <c r="CC413" s="91">
        <f t="shared" si="64"/>
        <v>2.5635619999999832</v>
      </c>
      <c r="CZ413" s="69">
        <v>1329</v>
      </c>
      <c r="DA413" s="91">
        <f t="shared" si="65"/>
        <v>1.2952780000000446</v>
      </c>
      <c r="DN413" s="69">
        <v>809</v>
      </c>
      <c r="DO413" s="91">
        <f t="shared" si="66"/>
        <v>2.5562500000000195</v>
      </c>
    </row>
    <row r="414" spans="80:119" x14ac:dyDescent="0.35">
      <c r="CB414" s="105">
        <v>1160</v>
      </c>
      <c r="CC414" s="91">
        <f t="shared" si="64"/>
        <v>2.5453799999999833</v>
      </c>
      <c r="CZ414" s="69">
        <v>1330</v>
      </c>
      <c r="DA414" s="91">
        <f t="shared" si="65"/>
        <v>1.2862200000000445</v>
      </c>
      <c r="DN414" s="69">
        <v>810</v>
      </c>
      <c r="DO414" s="91">
        <f t="shared" si="66"/>
        <v>2.5625000000000195</v>
      </c>
    </row>
    <row r="415" spans="80:119" x14ac:dyDescent="0.35">
      <c r="CB415" s="69">
        <v>1161</v>
      </c>
      <c r="CC415" s="91">
        <f t="shared" si="64"/>
        <v>2.5271979999999834</v>
      </c>
      <c r="CZ415" s="69">
        <v>1331</v>
      </c>
      <c r="DA415" s="91">
        <f t="shared" si="65"/>
        <v>1.2771620000000445</v>
      </c>
      <c r="DN415" s="69">
        <v>811</v>
      </c>
      <c r="DO415" s="91">
        <f t="shared" si="66"/>
        <v>2.5687500000000196</v>
      </c>
    </row>
    <row r="416" spans="80:119" x14ac:dyDescent="0.35">
      <c r="CB416" s="105">
        <v>1162</v>
      </c>
      <c r="CC416" s="91">
        <f t="shared" si="64"/>
        <v>2.5090159999999835</v>
      </c>
      <c r="CZ416" s="69">
        <v>1332</v>
      </c>
      <c r="DA416" s="91">
        <f t="shared" si="65"/>
        <v>1.2681040000000445</v>
      </c>
      <c r="DN416" s="69">
        <v>812</v>
      </c>
      <c r="DO416" s="91">
        <f t="shared" si="66"/>
        <v>2.5750000000000197</v>
      </c>
    </row>
    <row r="417" spans="80:119" x14ac:dyDescent="0.35">
      <c r="CB417" s="69">
        <v>1163</v>
      </c>
      <c r="CC417" s="91">
        <f t="shared" si="64"/>
        <v>2.4908339999999836</v>
      </c>
      <c r="CZ417" s="69">
        <v>1333</v>
      </c>
      <c r="DA417" s="91">
        <f t="shared" si="65"/>
        <v>1.2590460000000445</v>
      </c>
      <c r="DN417" s="69">
        <v>813</v>
      </c>
      <c r="DO417" s="91">
        <f t="shared" si="66"/>
        <v>2.5812500000000198</v>
      </c>
    </row>
    <row r="418" spans="80:119" x14ac:dyDescent="0.35">
      <c r="CB418" s="105">
        <v>1164</v>
      </c>
      <c r="CC418" s="91">
        <f t="shared" si="64"/>
        <v>2.4726519999999836</v>
      </c>
      <c r="CZ418" s="69">
        <v>1334</v>
      </c>
      <c r="DA418" s="91">
        <f t="shared" si="65"/>
        <v>1.2499880000000445</v>
      </c>
      <c r="DN418" s="69">
        <v>814</v>
      </c>
      <c r="DO418" s="91">
        <f t="shared" si="66"/>
        <v>2.5875000000000199</v>
      </c>
    </row>
    <row r="419" spans="80:119" x14ac:dyDescent="0.35">
      <c r="CB419" s="69">
        <v>1165</v>
      </c>
      <c r="CC419" s="91">
        <f t="shared" si="64"/>
        <v>2.4544699999999837</v>
      </c>
      <c r="CZ419" s="69">
        <v>1335</v>
      </c>
      <c r="DA419" s="91">
        <f t="shared" si="65"/>
        <v>1.2409300000000445</v>
      </c>
      <c r="DN419" s="69">
        <v>815</v>
      </c>
      <c r="DO419" s="91">
        <f t="shared" si="66"/>
        <v>2.59375000000002</v>
      </c>
    </row>
    <row r="420" spans="80:119" x14ac:dyDescent="0.35">
      <c r="CB420" s="105">
        <v>1166</v>
      </c>
      <c r="CC420" s="91">
        <f t="shared" si="64"/>
        <v>2.4362879999999838</v>
      </c>
      <c r="CZ420" s="69">
        <v>1336</v>
      </c>
      <c r="DA420" s="91">
        <f t="shared" si="65"/>
        <v>1.2318720000000445</v>
      </c>
      <c r="DN420" s="69">
        <v>816</v>
      </c>
      <c r="DO420" s="91">
        <f t="shared" si="66"/>
        <v>2.6000000000000201</v>
      </c>
    </row>
    <row r="421" spans="80:119" x14ac:dyDescent="0.35">
      <c r="CB421" s="69">
        <v>1167</v>
      </c>
      <c r="CC421" s="91">
        <f t="shared" si="64"/>
        <v>2.4181059999999839</v>
      </c>
      <c r="CZ421" s="69">
        <v>1337</v>
      </c>
      <c r="DA421" s="91">
        <f t="shared" si="65"/>
        <v>1.2228140000000445</v>
      </c>
      <c r="DN421" s="69">
        <v>817</v>
      </c>
      <c r="DO421" s="91">
        <f t="shared" si="66"/>
        <v>2.6062500000000202</v>
      </c>
    </row>
    <row r="422" spans="80:119" x14ac:dyDescent="0.35">
      <c r="CB422" s="105">
        <v>1168</v>
      </c>
      <c r="CC422" s="91">
        <f t="shared" si="64"/>
        <v>2.399923999999984</v>
      </c>
      <c r="CZ422" s="69">
        <v>1338</v>
      </c>
      <c r="DA422" s="91">
        <f t="shared" si="65"/>
        <v>1.2137560000000445</v>
      </c>
      <c r="DN422" s="69">
        <v>818</v>
      </c>
      <c r="DO422" s="91">
        <f t="shared" si="66"/>
        <v>2.6125000000000203</v>
      </c>
    </row>
    <row r="423" spans="80:119" x14ac:dyDescent="0.35">
      <c r="CB423" s="69">
        <v>1169</v>
      </c>
      <c r="CC423" s="91">
        <f t="shared" si="64"/>
        <v>2.381741999999984</v>
      </c>
      <c r="CZ423" s="69">
        <v>1339</v>
      </c>
      <c r="DA423" s="91">
        <f t="shared" si="65"/>
        <v>1.2046980000000445</v>
      </c>
      <c r="DN423" s="69">
        <v>819</v>
      </c>
      <c r="DO423" s="91">
        <f t="shared" si="66"/>
        <v>2.6187500000000203</v>
      </c>
    </row>
    <row r="424" spans="80:119" x14ac:dyDescent="0.35">
      <c r="CB424" s="105">
        <v>1170</v>
      </c>
      <c r="CC424" s="91">
        <f t="shared" si="64"/>
        <v>2.3635599999999841</v>
      </c>
      <c r="CZ424" s="69">
        <v>1340</v>
      </c>
      <c r="DA424" s="91">
        <f t="shared" si="65"/>
        <v>1.1956400000000444</v>
      </c>
      <c r="DN424" s="69">
        <v>820</v>
      </c>
      <c r="DO424" s="91">
        <f t="shared" si="66"/>
        <v>2.6250000000000204</v>
      </c>
    </row>
    <row r="425" spans="80:119" x14ac:dyDescent="0.35">
      <c r="CB425" s="69">
        <v>1171</v>
      </c>
      <c r="CC425" s="91">
        <f t="shared" si="64"/>
        <v>2.3453779999999842</v>
      </c>
      <c r="CZ425" s="69">
        <v>1341</v>
      </c>
      <c r="DA425" s="91">
        <f t="shared" si="65"/>
        <v>1.1865820000000444</v>
      </c>
      <c r="DN425" s="69">
        <v>821</v>
      </c>
      <c r="DO425" s="91">
        <f t="shared" si="66"/>
        <v>2.6312500000000205</v>
      </c>
    </row>
    <row r="426" spans="80:119" x14ac:dyDescent="0.35">
      <c r="CB426" s="105">
        <v>1172</v>
      </c>
      <c r="CC426" s="91">
        <f t="shared" si="64"/>
        <v>2.3271959999999843</v>
      </c>
      <c r="CZ426" s="69">
        <v>1342</v>
      </c>
      <c r="DA426" s="91">
        <f t="shared" si="65"/>
        <v>1.1775240000000444</v>
      </c>
      <c r="DN426" s="69">
        <v>822</v>
      </c>
      <c r="DO426" s="91">
        <f t="shared" si="66"/>
        <v>2.6375000000000206</v>
      </c>
    </row>
    <row r="427" spans="80:119" x14ac:dyDescent="0.35">
      <c r="CB427" s="69">
        <v>1173</v>
      </c>
      <c r="CC427" s="91">
        <f t="shared" si="64"/>
        <v>2.3090139999999844</v>
      </c>
      <c r="CZ427" s="69">
        <v>1343</v>
      </c>
      <c r="DA427" s="91">
        <f t="shared" si="65"/>
        <v>1.1684660000000444</v>
      </c>
      <c r="DN427" s="69">
        <v>823</v>
      </c>
      <c r="DO427" s="91">
        <f t="shared" si="66"/>
        <v>2.6437500000000207</v>
      </c>
    </row>
    <row r="428" spans="80:119" x14ac:dyDescent="0.35">
      <c r="CB428" s="105">
        <v>1174</v>
      </c>
      <c r="CC428" s="91">
        <f t="shared" si="64"/>
        <v>2.2908319999999844</v>
      </c>
      <c r="CZ428" s="69">
        <v>1344</v>
      </c>
      <c r="DA428" s="91">
        <f t="shared" si="65"/>
        <v>1.1594080000000444</v>
      </c>
      <c r="DN428" s="69">
        <v>824</v>
      </c>
      <c r="DO428" s="91">
        <f t="shared" si="66"/>
        <v>2.6500000000000208</v>
      </c>
    </row>
    <row r="429" spans="80:119" x14ac:dyDescent="0.35">
      <c r="CB429" s="69">
        <v>1175</v>
      </c>
      <c r="CC429" s="91">
        <f t="shared" si="64"/>
        <v>2.2726499999999845</v>
      </c>
      <c r="CZ429" s="69">
        <v>1345</v>
      </c>
      <c r="DA429" s="91">
        <f t="shared" si="65"/>
        <v>1.1503500000000444</v>
      </c>
      <c r="DN429" s="69">
        <v>825</v>
      </c>
      <c r="DO429" s="91">
        <f t="shared" si="66"/>
        <v>2.6562500000000209</v>
      </c>
    </row>
    <row r="430" spans="80:119" x14ac:dyDescent="0.35">
      <c r="CB430" s="105">
        <v>1176</v>
      </c>
      <c r="CC430" s="91">
        <f t="shared" si="64"/>
        <v>2.2544679999999846</v>
      </c>
      <c r="CZ430" s="69">
        <v>1346</v>
      </c>
      <c r="DA430" s="91">
        <f t="shared" si="65"/>
        <v>1.1412920000000444</v>
      </c>
      <c r="DN430" s="69">
        <v>826</v>
      </c>
      <c r="DO430" s="91">
        <f t="shared" si="66"/>
        <v>2.662500000000021</v>
      </c>
    </row>
    <row r="431" spans="80:119" x14ac:dyDescent="0.35">
      <c r="CB431" s="69">
        <v>1177</v>
      </c>
      <c r="CC431" s="91">
        <f t="shared" si="64"/>
        <v>2.2362859999999847</v>
      </c>
      <c r="CZ431" s="69">
        <v>1347</v>
      </c>
      <c r="DA431" s="91">
        <f t="shared" si="65"/>
        <v>1.1322340000000444</v>
      </c>
      <c r="DN431" s="69">
        <v>827</v>
      </c>
      <c r="DO431" s="91">
        <f t="shared" si="66"/>
        <v>2.668750000000021</v>
      </c>
    </row>
    <row r="432" spans="80:119" x14ac:dyDescent="0.35">
      <c r="CB432" s="105">
        <v>1178</v>
      </c>
      <c r="CC432" s="91">
        <f t="shared" si="64"/>
        <v>2.2181039999999848</v>
      </c>
      <c r="CZ432" s="69">
        <v>1348</v>
      </c>
      <c r="DA432" s="91">
        <f t="shared" si="65"/>
        <v>1.1231760000000444</v>
      </c>
      <c r="DN432" s="69">
        <v>828</v>
      </c>
      <c r="DO432" s="91">
        <f t="shared" si="66"/>
        <v>2.6750000000000211</v>
      </c>
    </row>
    <row r="433" spans="80:119" x14ac:dyDescent="0.35">
      <c r="CB433" s="69">
        <v>1179</v>
      </c>
      <c r="CC433" s="91">
        <f t="shared" si="64"/>
        <v>2.1999219999999848</v>
      </c>
      <c r="CZ433" s="69">
        <v>1349</v>
      </c>
      <c r="DA433" s="91">
        <f t="shared" si="65"/>
        <v>1.1141180000000444</v>
      </c>
      <c r="DN433" s="69">
        <v>829</v>
      </c>
      <c r="DO433" s="91">
        <f t="shared" si="66"/>
        <v>2.6812500000000212</v>
      </c>
    </row>
    <row r="434" spans="80:119" x14ac:dyDescent="0.35">
      <c r="CB434" s="105">
        <v>1180</v>
      </c>
      <c r="CC434" s="91">
        <f t="shared" si="64"/>
        <v>2.1817399999999849</v>
      </c>
      <c r="CZ434" s="69">
        <v>1350</v>
      </c>
      <c r="DA434" s="91">
        <f t="shared" si="65"/>
        <v>1.1050600000000443</v>
      </c>
      <c r="DN434" s="69">
        <v>830</v>
      </c>
      <c r="DO434" s="91">
        <f t="shared" si="66"/>
        <v>2.6875000000000213</v>
      </c>
    </row>
    <row r="435" spans="80:119" x14ac:dyDescent="0.35">
      <c r="CB435" s="69">
        <v>1181</v>
      </c>
      <c r="CC435" s="91">
        <f t="shared" si="64"/>
        <v>2.163557999999985</v>
      </c>
      <c r="CZ435" s="69">
        <v>1351</v>
      </c>
      <c r="DA435" s="91">
        <f t="shared" si="65"/>
        <v>1.0960020000000443</v>
      </c>
      <c r="DN435" s="69">
        <v>831</v>
      </c>
      <c r="DO435" s="91">
        <f t="shared" si="66"/>
        <v>2.6937500000000214</v>
      </c>
    </row>
    <row r="436" spans="80:119" x14ac:dyDescent="0.35">
      <c r="CB436" s="105">
        <v>1182</v>
      </c>
      <c r="CC436" s="91">
        <f t="shared" si="64"/>
        <v>2.1453759999999851</v>
      </c>
      <c r="CZ436" s="69">
        <v>1352</v>
      </c>
      <c r="DA436" s="91">
        <f t="shared" si="65"/>
        <v>1.0869440000000443</v>
      </c>
      <c r="DN436" s="69">
        <v>832</v>
      </c>
      <c r="DO436" s="91">
        <f t="shared" si="66"/>
        <v>2.7000000000000215</v>
      </c>
    </row>
    <row r="437" spans="80:119" x14ac:dyDescent="0.35">
      <c r="CB437" s="69">
        <v>1183</v>
      </c>
      <c r="CC437" s="91">
        <f t="shared" si="64"/>
        <v>2.1271939999999852</v>
      </c>
      <c r="CZ437" s="69">
        <v>1353</v>
      </c>
      <c r="DA437" s="91">
        <f t="shared" si="65"/>
        <v>1.0778860000000443</v>
      </c>
      <c r="DN437" s="69">
        <v>833</v>
      </c>
      <c r="DO437" s="91">
        <f t="shared" si="66"/>
        <v>2.7062500000000216</v>
      </c>
    </row>
    <row r="438" spans="80:119" x14ac:dyDescent="0.35">
      <c r="CB438" s="105">
        <v>1184</v>
      </c>
      <c r="CC438" s="91">
        <f t="shared" si="64"/>
        <v>2.1090119999999852</v>
      </c>
      <c r="CZ438" s="69">
        <v>1354</v>
      </c>
      <c r="DA438" s="91">
        <f t="shared" si="65"/>
        <v>1.0688280000000443</v>
      </c>
      <c r="DN438" s="69">
        <v>834</v>
      </c>
      <c r="DO438" s="91">
        <f t="shared" si="66"/>
        <v>2.7125000000000217</v>
      </c>
    </row>
    <row r="439" spans="80:119" x14ac:dyDescent="0.35">
      <c r="CB439" s="69">
        <v>1185</v>
      </c>
      <c r="CC439" s="91">
        <f t="shared" si="64"/>
        <v>2.0908299999999853</v>
      </c>
      <c r="CZ439" s="69">
        <v>1355</v>
      </c>
      <c r="DA439" s="91">
        <f t="shared" si="65"/>
        <v>1.0597700000000443</v>
      </c>
      <c r="DN439" s="69">
        <v>835</v>
      </c>
      <c r="DO439" s="91">
        <f t="shared" si="66"/>
        <v>2.7187500000000218</v>
      </c>
    </row>
    <row r="440" spans="80:119" x14ac:dyDescent="0.35">
      <c r="CB440" s="105">
        <v>1186</v>
      </c>
      <c r="CC440" s="91">
        <f t="shared" si="64"/>
        <v>2.0726479999999854</v>
      </c>
      <c r="CZ440" s="69">
        <v>1356</v>
      </c>
      <c r="DA440" s="91">
        <f t="shared" si="65"/>
        <v>1.0507120000000443</v>
      </c>
      <c r="DN440" s="69">
        <v>836</v>
      </c>
      <c r="DO440" s="91">
        <f t="shared" si="66"/>
        <v>2.7250000000000218</v>
      </c>
    </row>
    <row r="441" spans="80:119" x14ac:dyDescent="0.35">
      <c r="CB441" s="69">
        <v>1187</v>
      </c>
      <c r="CC441" s="91">
        <f t="shared" si="64"/>
        <v>2.0544659999999855</v>
      </c>
      <c r="CZ441" s="69">
        <v>1357</v>
      </c>
      <c r="DA441" s="91">
        <f t="shared" si="65"/>
        <v>1.0416540000000443</v>
      </c>
      <c r="DN441" s="69">
        <v>837</v>
      </c>
      <c r="DO441" s="91">
        <f t="shared" si="66"/>
        <v>2.7312500000000219</v>
      </c>
    </row>
    <row r="442" spans="80:119" x14ac:dyDescent="0.35">
      <c r="CB442" s="105">
        <v>1188</v>
      </c>
      <c r="CC442" s="91">
        <f t="shared" si="64"/>
        <v>2.0362839999999856</v>
      </c>
      <c r="CZ442" s="69">
        <v>1358</v>
      </c>
      <c r="DA442" s="91">
        <f t="shared" si="65"/>
        <v>1.0325960000000443</v>
      </c>
      <c r="DN442" s="69">
        <v>838</v>
      </c>
      <c r="DO442" s="91">
        <f t="shared" si="66"/>
        <v>2.737500000000022</v>
      </c>
    </row>
    <row r="443" spans="80:119" x14ac:dyDescent="0.35">
      <c r="CB443" s="69">
        <v>1189</v>
      </c>
      <c r="CC443" s="91">
        <f t="shared" si="64"/>
        <v>2.0181019999999856</v>
      </c>
      <c r="CZ443" s="69">
        <v>1359</v>
      </c>
      <c r="DA443" s="91">
        <f t="shared" si="65"/>
        <v>1.0235380000000442</v>
      </c>
      <c r="DN443" s="69">
        <v>839</v>
      </c>
      <c r="DO443" s="91">
        <f t="shared" si="66"/>
        <v>2.7437500000000221</v>
      </c>
    </row>
    <row r="444" spans="80:119" x14ac:dyDescent="0.35">
      <c r="CB444" s="105">
        <v>1190</v>
      </c>
      <c r="CC444" s="91">
        <f t="shared" si="64"/>
        <v>1.9999199999999857</v>
      </c>
      <c r="CZ444" s="69">
        <v>1360</v>
      </c>
      <c r="DA444" s="91">
        <f t="shared" si="65"/>
        <v>1.0144800000000442</v>
      </c>
      <c r="DN444" s="69">
        <v>840</v>
      </c>
      <c r="DO444" s="91">
        <f t="shared" si="66"/>
        <v>2.7500000000000222</v>
      </c>
    </row>
    <row r="445" spans="80:119" x14ac:dyDescent="0.35">
      <c r="CB445" s="69">
        <v>1191</v>
      </c>
      <c r="CC445" s="91">
        <f t="shared" si="64"/>
        <v>1.9817379999999858</v>
      </c>
      <c r="CZ445" s="69">
        <v>1361</v>
      </c>
      <c r="DA445" s="91">
        <f t="shared" si="65"/>
        <v>1.0054220000000442</v>
      </c>
      <c r="DN445" s="69">
        <v>841</v>
      </c>
      <c r="DO445" s="91">
        <f t="shared" si="66"/>
        <v>2.7562500000000223</v>
      </c>
    </row>
    <row r="446" spans="80:119" x14ac:dyDescent="0.35">
      <c r="CB446" s="105">
        <v>1192</v>
      </c>
      <c r="CC446" s="91">
        <f t="shared" si="64"/>
        <v>1.9635559999999859</v>
      </c>
      <c r="CZ446" s="69">
        <v>1362</v>
      </c>
      <c r="DA446" s="91">
        <f t="shared" si="65"/>
        <v>0.99636400000004421</v>
      </c>
      <c r="DN446" s="69">
        <v>842</v>
      </c>
      <c r="DO446" s="91">
        <f t="shared" si="66"/>
        <v>2.7625000000000224</v>
      </c>
    </row>
    <row r="447" spans="80:119" x14ac:dyDescent="0.35">
      <c r="CB447" s="69">
        <v>1193</v>
      </c>
      <c r="CC447" s="91">
        <f t="shared" si="64"/>
        <v>1.9453739999999859</v>
      </c>
      <c r="CZ447" s="69">
        <v>1363</v>
      </c>
      <c r="DA447" s="91">
        <f t="shared" si="65"/>
        <v>0.9873060000000442</v>
      </c>
      <c r="DN447" s="69">
        <v>843</v>
      </c>
      <c r="DO447" s="91">
        <f t="shared" si="66"/>
        <v>2.7687500000000225</v>
      </c>
    </row>
    <row r="448" spans="80:119" x14ac:dyDescent="0.35">
      <c r="CB448" s="105">
        <v>1194</v>
      </c>
      <c r="CC448" s="91">
        <f t="shared" si="64"/>
        <v>1.927191999999986</v>
      </c>
      <c r="CZ448" s="69">
        <v>1364</v>
      </c>
      <c r="DA448" s="91">
        <f t="shared" si="65"/>
        <v>0.97824800000004419</v>
      </c>
      <c r="DN448" s="69">
        <v>844</v>
      </c>
      <c r="DO448" s="91">
        <f t="shared" si="66"/>
        <v>2.7750000000000226</v>
      </c>
    </row>
    <row r="449" spans="80:119" x14ac:dyDescent="0.35">
      <c r="CB449" s="69">
        <v>1195</v>
      </c>
      <c r="CC449" s="91">
        <f t="shared" si="64"/>
        <v>1.9090099999999861</v>
      </c>
      <c r="CZ449" s="69">
        <v>1365</v>
      </c>
      <c r="DA449" s="91">
        <f t="shared" si="65"/>
        <v>0.96919000000004418</v>
      </c>
      <c r="DN449" s="69">
        <v>845</v>
      </c>
      <c r="DO449" s="91">
        <f t="shared" si="66"/>
        <v>2.7812500000000226</v>
      </c>
    </row>
    <row r="450" spans="80:119" x14ac:dyDescent="0.35">
      <c r="CB450" s="105">
        <v>1196</v>
      </c>
      <c r="CC450" s="91">
        <f t="shared" si="64"/>
        <v>1.8908279999999862</v>
      </c>
      <c r="CZ450" s="69">
        <v>1366</v>
      </c>
      <c r="DA450" s="91">
        <f t="shared" si="65"/>
        <v>0.96013200000004417</v>
      </c>
      <c r="DN450" s="69">
        <v>846</v>
      </c>
      <c r="DO450" s="91">
        <f t="shared" si="66"/>
        <v>2.7875000000000227</v>
      </c>
    </row>
    <row r="451" spans="80:119" x14ac:dyDescent="0.35">
      <c r="CB451" s="69">
        <v>1197</v>
      </c>
      <c r="CC451" s="91">
        <f t="shared" si="64"/>
        <v>1.8726459999999863</v>
      </c>
      <c r="CZ451" s="69">
        <v>1367</v>
      </c>
      <c r="DA451" s="91">
        <f t="shared" si="65"/>
        <v>0.95107400000004416</v>
      </c>
      <c r="DN451" s="69">
        <v>847</v>
      </c>
      <c r="DO451" s="91">
        <f t="shared" si="66"/>
        <v>2.7937500000000228</v>
      </c>
    </row>
    <row r="452" spans="80:119" x14ac:dyDescent="0.35">
      <c r="CB452" s="105">
        <v>1198</v>
      </c>
      <c r="CC452" s="91">
        <f t="shared" si="64"/>
        <v>1.8544639999999863</v>
      </c>
      <c r="CZ452" s="69">
        <v>1368</v>
      </c>
      <c r="DA452" s="91">
        <f t="shared" si="65"/>
        <v>0.94201600000004415</v>
      </c>
      <c r="DN452" s="69">
        <v>848</v>
      </c>
      <c r="DO452" s="91">
        <f t="shared" si="66"/>
        <v>2.8000000000000229</v>
      </c>
    </row>
    <row r="453" spans="80:119" x14ac:dyDescent="0.35">
      <c r="CB453" s="69">
        <v>1199</v>
      </c>
      <c r="CC453" s="91">
        <f t="shared" si="64"/>
        <v>1.8362819999999864</v>
      </c>
      <c r="CZ453" s="69">
        <v>1369</v>
      </c>
      <c r="DA453" s="91">
        <f t="shared" si="65"/>
        <v>0.93295800000004414</v>
      </c>
      <c r="DN453" s="69">
        <v>849</v>
      </c>
      <c r="DO453" s="91">
        <f t="shared" si="66"/>
        <v>2.806250000000023</v>
      </c>
    </row>
    <row r="454" spans="80:119" x14ac:dyDescent="0.35">
      <c r="CB454" s="105">
        <v>1200</v>
      </c>
      <c r="CC454" s="91">
        <f t="shared" ref="CC454:CC517" si="67">CC453-0.018182</f>
        <v>1.8180999999999865</v>
      </c>
      <c r="CZ454" s="69">
        <v>1370</v>
      </c>
      <c r="DA454" s="91">
        <f t="shared" ref="DA454:DA517" si="68">DA453-0.009058</f>
        <v>0.92390000000004413</v>
      </c>
      <c r="DN454" s="69">
        <v>850</v>
      </c>
      <c r="DO454" s="91">
        <f t="shared" ref="DO454:DO517" si="69">DO453+0.00625</f>
        <v>2.8125000000000231</v>
      </c>
    </row>
    <row r="455" spans="80:119" x14ac:dyDescent="0.35">
      <c r="CB455" s="69">
        <v>1201</v>
      </c>
      <c r="CC455" s="91">
        <f t="shared" si="67"/>
        <v>1.7999179999999866</v>
      </c>
      <c r="CZ455" s="69">
        <v>1371</v>
      </c>
      <c r="DA455" s="91">
        <f t="shared" si="68"/>
        <v>0.91484200000004412</v>
      </c>
      <c r="DN455" s="69">
        <v>851</v>
      </c>
      <c r="DO455" s="91">
        <f t="shared" si="69"/>
        <v>2.8187500000000232</v>
      </c>
    </row>
    <row r="456" spans="80:119" x14ac:dyDescent="0.35">
      <c r="CB456" s="105">
        <v>1202</v>
      </c>
      <c r="CC456" s="91">
        <f t="shared" si="67"/>
        <v>1.7817359999999867</v>
      </c>
      <c r="CZ456" s="69">
        <v>1372</v>
      </c>
      <c r="DA456" s="91">
        <f t="shared" si="68"/>
        <v>0.90578400000004411</v>
      </c>
      <c r="DN456" s="69">
        <v>852</v>
      </c>
      <c r="DO456" s="91">
        <f t="shared" si="69"/>
        <v>2.8250000000000233</v>
      </c>
    </row>
    <row r="457" spans="80:119" x14ac:dyDescent="0.35">
      <c r="CB457" s="69">
        <v>1203</v>
      </c>
      <c r="CC457" s="91">
        <f t="shared" si="67"/>
        <v>1.7635539999999867</v>
      </c>
      <c r="CZ457" s="69">
        <v>1373</v>
      </c>
      <c r="DA457" s="91">
        <f t="shared" si="68"/>
        <v>0.8967260000000441</v>
      </c>
      <c r="DN457" s="69">
        <v>853</v>
      </c>
      <c r="DO457" s="91">
        <f t="shared" si="69"/>
        <v>2.8312500000000234</v>
      </c>
    </row>
    <row r="458" spans="80:119" x14ac:dyDescent="0.35">
      <c r="CB458" s="105">
        <v>1204</v>
      </c>
      <c r="CC458" s="91">
        <f t="shared" si="67"/>
        <v>1.7453719999999868</v>
      </c>
      <c r="CZ458" s="69">
        <v>1374</v>
      </c>
      <c r="DA458" s="91">
        <f t="shared" si="68"/>
        <v>0.88766800000004409</v>
      </c>
      <c r="DN458" s="69">
        <v>854</v>
      </c>
      <c r="DO458" s="91">
        <f t="shared" si="69"/>
        <v>2.8375000000000234</v>
      </c>
    </row>
    <row r="459" spans="80:119" x14ac:dyDescent="0.35">
      <c r="CB459" s="69">
        <v>1205</v>
      </c>
      <c r="CC459" s="91">
        <f t="shared" si="67"/>
        <v>1.7271899999999869</v>
      </c>
      <c r="CZ459" s="69">
        <v>1375</v>
      </c>
      <c r="DA459" s="91">
        <f t="shared" si="68"/>
        <v>0.87861000000004408</v>
      </c>
      <c r="DN459" s="69">
        <v>855</v>
      </c>
      <c r="DO459" s="91">
        <f t="shared" si="69"/>
        <v>2.8437500000000235</v>
      </c>
    </row>
    <row r="460" spans="80:119" x14ac:dyDescent="0.35">
      <c r="CB460" s="105">
        <v>1206</v>
      </c>
      <c r="CC460" s="91">
        <f t="shared" si="67"/>
        <v>1.709007999999987</v>
      </c>
      <c r="CZ460" s="69">
        <v>1376</v>
      </c>
      <c r="DA460" s="91">
        <f t="shared" si="68"/>
        <v>0.86955200000004407</v>
      </c>
      <c r="DN460" s="69">
        <v>856</v>
      </c>
      <c r="DO460" s="91">
        <f t="shared" si="69"/>
        <v>2.8500000000000236</v>
      </c>
    </row>
    <row r="461" spans="80:119" x14ac:dyDescent="0.35">
      <c r="CB461" s="69">
        <v>1207</v>
      </c>
      <c r="CC461" s="91">
        <f t="shared" si="67"/>
        <v>1.6908259999999871</v>
      </c>
      <c r="CZ461" s="69">
        <v>1377</v>
      </c>
      <c r="DA461" s="91">
        <f t="shared" si="68"/>
        <v>0.86049400000004406</v>
      </c>
      <c r="DN461" s="69">
        <v>857</v>
      </c>
      <c r="DO461" s="91">
        <f t="shared" si="69"/>
        <v>2.8562500000000237</v>
      </c>
    </row>
    <row r="462" spans="80:119" x14ac:dyDescent="0.35">
      <c r="CB462" s="105">
        <v>1208</v>
      </c>
      <c r="CC462" s="91">
        <f t="shared" si="67"/>
        <v>1.6726439999999871</v>
      </c>
      <c r="CZ462" s="69">
        <v>1378</v>
      </c>
      <c r="DA462" s="91">
        <f t="shared" si="68"/>
        <v>0.85143600000004405</v>
      </c>
      <c r="DN462" s="69">
        <v>858</v>
      </c>
      <c r="DO462" s="91">
        <f t="shared" si="69"/>
        <v>2.8625000000000238</v>
      </c>
    </row>
    <row r="463" spans="80:119" x14ac:dyDescent="0.35">
      <c r="CB463" s="69">
        <v>1209</v>
      </c>
      <c r="CC463" s="91">
        <f t="shared" si="67"/>
        <v>1.6544619999999872</v>
      </c>
      <c r="CZ463" s="69">
        <v>1379</v>
      </c>
      <c r="DA463" s="91">
        <f t="shared" si="68"/>
        <v>0.84237800000004404</v>
      </c>
      <c r="DN463" s="69">
        <v>859</v>
      </c>
      <c r="DO463" s="91">
        <f t="shared" si="69"/>
        <v>2.8687500000000239</v>
      </c>
    </row>
    <row r="464" spans="80:119" x14ac:dyDescent="0.35">
      <c r="CB464" s="105">
        <v>1210</v>
      </c>
      <c r="CC464" s="91">
        <f t="shared" si="67"/>
        <v>1.6362799999999873</v>
      </c>
      <c r="CZ464" s="69">
        <v>1380</v>
      </c>
      <c r="DA464" s="91">
        <f t="shared" si="68"/>
        <v>0.83332000000004403</v>
      </c>
      <c r="DN464" s="69">
        <v>860</v>
      </c>
      <c r="DO464" s="91">
        <f t="shared" si="69"/>
        <v>2.875000000000024</v>
      </c>
    </row>
    <row r="465" spans="80:119" x14ac:dyDescent="0.35">
      <c r="CB465" s="69">
        <v>1211</v>
      </c>
      <c r="CC465" s="91">
        <f t="shared" si="67"/>
        <v>1.6180979999999874</v>
      </c>
      <c r="CZ465" s="69">
        <v>1381</v>
      </c>
      <c r="DA465" s="91">
        <f t="shared" si="68"/>
        <v>0.82426200000004402</v>
      </c>
      <c r="DN465" s="69">
        <v>861</v>
      </c>
      <c r="DO465" s="91">
        <f t="shared" si="69"/>
        <v>2.8812500000000241</v>
      </c>
    </row>
    <row r="466" spans="80:119" x14ac:dyDescent="0.35">
      <c r="CB466" s="105">
        <v>1212</v>
      </c>
      <c r="CC466" s="91">
        <f t="shared" si="67"/>
        <v>1.5999159999999875</v>
      </c>
      <c r="CZ466" s="69">
        <v>1382</v>
      </c>
      <c r="DA466" s="91">
        <f t="shared" si="68"/>
        <v>0.815204000000044</v>
      </c>
      <c r="DN466" s="69">
        <v>862</v>
      </c>
      <c r="DO466" s="91">
        <f t="shared" si="69"/>
        <v>2.8875000000000242</v>
      </c>
    </row>
    <row r="467" spans="80:119" x14ac:dyDescent="0.35">
      <c r="CB467" s="69">
        <v>1213</v>
      </c>
      <c r="CC467" s="91">
        <f t="shared" si="67"/>
        <v>1.5817339999999875</v>
      </c>
      <c r="CZ467" s="69">
        <v>1383</v>
      </c>
      <c r="DA467" s="91">
        <f t="shared" si="68"/>
        <v>0.80614600000004399</v>
      </c>
      <c r="DN467" s="69">
        <v>863</v>
      </c>
      <c r="DO467" s="91">
        <f t="shared" si="69"/>
        <v>2.8937500000000242</v>
      </c>
    </row>
    <row r="468" spans="80:119" x14ac:dyDescent="0.35">
      <c r="CB468" s="105">
        <v>1214</v>
      </c>
      <c r="CC468" s="91">
        <f t="shared" si="67"/>
        <v>1.5635519999999876</v>
      </c>
      <c r="CZ468" s="69">
        <v>1384</v>
      </c>
      <c r="DA468" s="91">
        <f t="shared" si="68"/>
        <v>0.79708800000004398</v>
      </c>
      <c r="DN468" s="69">
        <v>864</v>
      </c>
      <c r="DO468" s="91">
        <f t="shared" si="69"/>
        <v>2.9000000000000243</v>
      </c>
    </row>
    <row r="469" spans="80:119" x14ac:dyDescent="0.35">
      <c r="CB469" s="69">
        <v>1215</v>
      </c>
      <c r="CC469" s="91">
        <f t="shared" si="67"/>
        <v>1.5453699999999877</v>
      </c>
      <c r="CZ469" s="69">
        <v>1385</v>
      </c>
      <c r="DA469" s="91">
        <f t="shared" si="68"/>
        <v>0.78803000000004397</v>
      </c>
      <c r="DN469" s="69">
        <v>865</v>
      </c>
      <c r="DO469" s="91">
        <f t="shared" si="69"/>
        <v>2.9062500000000244</v>
      </c>
    </row>
    <row r="470" spans="80:119" x14ac:dyDescent="0.35">
      <c r="CB470" s="105">
        <v>1216</v>
      </c>
      <c r="CC470" s="91">
        <f t="shared" si="67"/>
        <v>1.5271879999999878</v>
      </c>
      <c r="CZ470" s="69">
        <v>1386</v>
      </c>
      <c r="DA470" s="91">
        <f t="shared" si="68"/>
        <v>0.77897200000004396</v>
      </c>
      <c r="DN470" s="69">
        <v>866</v>
      </c>
      <c r="DO470" s="91">
        <f t="shared" si="69"/>
        <v>2.9125000000000245</v>
      </c>
    </row>
    <row r="471" spans="80:119" x14ac:dyDescent="0.35">
      <c r="CB471" s="69">
        <v>1217</v>
      </c>
      <c r="CC471" s="91">
        <f t="shared" si="67"/>
        <v>1.5090059999999879</v>
      </c>
      <c r="CZ471" s="69">
        <v>1387</v>
      </c>
      <c r="DA471" s="91">
        <f t="shared" si="68"/>
        <v>0.76991400000004395</v>
      </c>
      <c r="DN471" s="69">
        <v>867</v>
      </c>
      <c r="DO471" s="91">
        <f t="shared" si="69"/>
        <v>2.9187500000000246</v>
      </c>
    </row>
    <row r="472" spans="80:119" x14ac:dyDescent="0.35">
      <c r="CB472" s="105">
        <v>1218</v>
      </c>
      <c r="CC472" s="91">
        <f t="shared" si="67"/>
        <v>1.4908239999999879</v>
      </c>
      <c r="CZ472" s="69">
        <v>1388</v>
      </c>
      <c r="DA472" s="91">
        <f t="shared" si="68"/>
        <v>0.76085600000004394</v>
      </c>
      <c r="DN472" s="69">
        <v>868</v>
      </c>
      <c r="DO472" s="91">
        <f t="shared" si="69"/>
        <v>2.9250000000000247</v>
      </c>
    </row>
    <row r="473" spans="80:119" x14ac:dyDescent="0.35">
      <c r="CB473" s="69">
        <v>1219</v>
      </c>
      <c r="CC473" s="91">
        <f t="shared" si="67"/>
        <v>1.472641999999988</v>
      </c>
      <c r="CZ473" s="69">
        <v>1389</v>
      </c>
      <c r="DA473" s="91">
        <f t="shared" si="68"/>
        <v>0.75179800000004393</v>
      </c>
      <c r="DN473" s="69">
        <v>869</v>
      </c>
      <c r="DO473" s="91">
        <f t="shared" si="69"/>
        <v>2.9312500000000248</v>
      </c>
    </row>
    <row r="474" spans="80:119" x14ac:dyDescent="0.35">
      <c r="CB474" s="105">
        <v>1220</v>
      </c>
      <c r="CC474" s="91">
        <f t="shared" si="67"/>
        <v>1.4544599999999881</v>
      </c>
      <c r="CZ474" s="69">
        <v>1390</v>
      </c>
      <c r="DA474" s="91">
        <f t="shared" si="68"/>
        <v>0.74274000000004392</v>
      </c>
      <c r="DN474" s="69">
        <v>870</v>
      </c>
      <c r="DO474" s="91">
        <f t="shared" si="69"/>
        <v>2.9375000000000249</v>
      </c>
    </row>
    <row r="475" spans="80:119" x14ac:dyDescent="0.35">
      <c r="CB475" s="69">
        <v>1221</v>
      </c>
      <c r="CC475" s="91">
        <f t="shared" si="67"/>
        <v>1.4362779999999882</v>
      </c>
      <c r="CZ475" s="69">
        <v>1391</v>
      </c>
      <c r="DA475" s="91">
        <f t="shared" si="68"/>
        <v>0.73368200000004391</v>
      </c>
      <c r="DN475" s="69">
        <v>871</v>
      </c>
      <c r="DO475" s="91">
        <f t="shared" si="69"/>
        <v>2.943750000000025</v>
      </c>
    </row>
    <row r="476" spans="80:119" x14ac:dyDescent="0.35">
      <c r="CB476" s="105">
        <v>1222</v>
      </c>
      <c r="CC476" s="91">
        <f t="shared" si="67"/>
        <v>1.4180959999999883</v>
      </c>
      <c r="CZ476" s="69">
        <v>1392</v>
      </c>
      <c r="DA476" s="91">
        <f t="shared" si="68"/>
        <v>0.7246240000000439</v>
      </c>
      <c r="DN476" s="69">
        <v>872</v>
      </c>
      <c r="DO476" s="91">
        <f t="shared" si="69"/>
        <v>2.950000000000025</v>
      </c>
    </row>
    <row r="477" spans="80:119" x14ac:dyDescent="0.35">
      <c r="CB477" s="69">
        <v>1223</v>
      </c>
      <c r="CC477" s="91">
        <f t="shared" si="67"/>
        <v>1.3999139999999883</v>
      </c>
      <c r="CZ477" s="69">
        <v>1393</v>
      </c>
      <c r="DA477" s="91">
        <f t="shared" si="68"/>
        <v>0.71556600000004389</v>
      </c>
      <c r="DN477" s="69">
        <v>873</v>
      </c>
      <c r="DO477" s="91">
        <f t="shared" si="69"/>
        <v>2.9562500000000251</v>
      </c>
    </row>
    <row r="478" spans="80:119" x14ac:dyDescent="0.35">
      <c r="CB478" s="105">
        <v>1224</v>
      </c>
      <c r="CC478" s="91">
        <f t="shared" si="67"/>
        <v>1.3817319999999884</v>
      </c>
      <c r="CZ478" s="69">
        <v>1394</v>
      </c>
      <c r="DA478" s="91">
        <f t="shared" si="68"/>
        <v>0.70650800000004388</v>
      </c>
      <c r="DN478" s="69">
        <v>874</v>
      </c>
      <c r="DO478" s="91">
        <f t="shared" si="69"/>
        <v>2.9625000000000252</v>
      </c>
    </row>
    <row r="479" spans="80:119" x14ac:dyDescent="0.35">
      <c r="CB479" s="69">
        <v>1225</v>
      </c>
      <c r="CC479" s="91">
        <f t="shared" si="67"/>
        <v>1.3635499999999885</v>
      </c>
      <c r="CZ479" s="69">
        <v>1395</v>
      </c>
      <c r="DA479" s="91">
        <f t="shared" si="68"/>
        <v>0.69745000000004387</v>
      </c>
      <c r="DN479" s="69">
        <v>875</v>
      </c>
      <c r="DO479" s="91">
        <f t="shared" si="69"/>
        <v>2.9687500000000253</v>
      </c>
    </row>
    <row r="480" spans="80:119" x14ac:dyDescent="0.35">
      <c r="CB480" s="105">
        <v>1226</v>
      </c>
      <c r="CC480" s="91">
        <f t="shared" si="67"/>
        <v>1.3453679999999886</v>
      </c>
      <c r="CZ480" s="69">
        <v>1396</v>
      </c>
      <c r="DA480" s="91">
        <f t="shared" si="68"/>
        <v>0.68839200000004386</v>
      </c>
      <c r="DN480" s="69">
        <v>876</v>
      </c>
      <c r="DO480" s="91">
        <f t="shared" si="69"/>
        <v>2.9750000000000254</v>
      </c>
    </row>
    <row r="481" spans="80:119" x14ac:dyDescent="0.35">
      <c r="CB481" s="69">
        <v>1227</v>
      </c>
      <c r="CC481" s="91">
        <f t="shared" si="67"/>
        <v>1.3271859999999887</v>
      </c>
      <c r="CZ481" s="69">
        <v>1397</v>
      </c>
      <c r="DA481" s="91">
        <f t="shared" si="68"/>
        <v>0.67933400000004385</v>
      </c>
      <c r="DN481" s="69">
        <v>877</v>
      </c>
      <c r="DO481" s="91">
        <f t="shared" si="69"/>
        <v>2.9812500000000255</v>
      </c>
    </row>
    <row r="482" spans="80:119" x14ac:dyDescent="0.35">
      <c r="CB482" s="105">
        <v>1228</v>
      </c>
      <c r="CC482" s="91">
        <f t="shared" si="67"/>
        <v>1.3090039999999887</v>
      </c>
      <c r="CZ482" s="69">
        <v>1398</v>
      </c>
      <c r="DA482" s="91">
        <f t="shared" si="68"/>
        <v>0.67027600000004384</v>
      </c>
      <c r="DN482" s="69">
        <v>878</v>
      </c>
      <c r="DO482" s="91">
        <f t="shared" si="69"/>
        <v>2.9875000000000256</v>
      </c>
    </row>
    <row r="483" spans="80:119" x14ac:dyDescent="0.35">
      <c r="CB483" s="69">
        <v>1229</v>
      </c>
      <c r="CC483" s="91">
        <f t="shared" si="67"/>
        <v>1.2908219999999888</v>
      </c>
      <c r="CZ483" s="69">
        <v>1399</v>
      </c>
      <c r="DA483" s="91">
        <f t="shared" si="68"/>
        <v>0.66121800000004383</v>
      </c>
      <c r="DN483" s="69">
        <v>879</v>
      </c>
      <c r="DO483" s="91">
        <f t="shared" si="69"/>
        <v>2.9937500000000257</v>
      </c>
    </row>
    <row r="484" spans="80:119" x14ac:dyDescent="0.35">
      <c r="CB484" s="105">
        <v>1230</v>
      </c>
      <c r="CC484" s="91">
        <f t="shared" si="67"/>
        <v>1.2726399999999889</v>
      </c>
      <c r="CZ484" s="69">
        <v>1400</v>
      </c>
      <c r="DA484" s="91">
        <f t="shared" si="68"/>
        <v>0.65216000000004382</v>
      </c>
      <c r="DN484" s="69">
        <v>880</v>
      </c>
      <c r="DO484" s="91">
        <f t="shared" si="69"/>
        <v>3.0000000000000258</v>
      </c>
    </row>
    <row r="485" spans="80:119" x14ac:dyDescent="0.35">
      <c r="CB485" s="69">
        <v>1231</v>
      </c>
      <c r="CC485" s="91">
        <f t="shared" si="67"/>
        <v>1.254457999999989</v>
      </c>
      <c r="CZ485" s="69">
        <v>1401</v>
      </c>
      <c r="DA485" s="91">
        <f t="shared" si="68"/>
        <v>0.64310200000004381</v>
      </c>
      <c r="DN485" s="69">
        <v>881</v>
      </c>
      <c r="DO485" s="91">
        <f t="shared" si="69"/>
        <v>3.0062500000000258</v>
      </c>
    </row>
    <row r="486" spans="80:119" x14ac:dyDescent="0.35">
      <c r="CB486" s="105">
        <v>1232</v>
      </c>
      <c r="CC486" s="91">
        <f t="shared" si="67"/>
        <v>1.2362759999999891</v>
      </c>
      <c r="CZ486" s="69">
        <v>1402</v>
      </c>
      <c r="DA486" s="91">
        <f t="shared" si="68"/>
        <v>0.63404400000004379</v>
      </c>
      <c r="DN486" s="69">
        <v>882</v>
      </c>
      <c r="DO486" s="91">
        <f t="shared" si="69"/>
        <v>3.0125000000000259</v>
      </c>
    </row>
    <row r="487" spans="80:119" x14ac:dyDescent="0.35">
      <c r="CB487" s="69">
        <v>1233</v>
      </c>
      <c r="CC487" s="91">
        <f t="shared" si="67"/>
        <v>1.2180939999999891</v>
      </c>
      <c r="CZ487" s="69">
        <v>1403</v>
      </c>
      <c r="DA487" s="91">
        <f t="shared" si="68"/>
        <v>0.62498600000004378</v>
      </c>
      <c r="DN487" s="69">
        <v>883</v>
      </c>
      <c r="DO487" s="91">
        <f t="shared" si="69"/>
        <v>3.018750000000026</v>
      </c>
    </row>
    <row r="488" spans="80:119" x14ac:dyDescent="0.35">
      <c r="CB488" s="105">
        <v>1234</v>
      </c>
      <c r="CC488" s="91">
        <f t="shared" si="67"/>
        <v>1.1999119999999892</v>
      </c>
      <c r="CZ488" s="69">
        <v>1404</v>
      </c>
      <c r="DA488" s="91">
        <f t="shared" si="68"/>
        <v>0.61592800000004377</v>
      </c>
      <c r="DN488" s="69">
        <v>884</v>
      </c>
      <c r="DO488" s="91">
        <f t="shared" si="69"/>
        <v>3.0250000000000261</v>
      </c>
    </row>
    <row r="489" spans="80:119" x14ac:dyDescent="0.35">
      <c r="CB489" s="69">
        <v>1235</v>
      </c>
      <c r="CC489" s="91">
        <f t="shared" si="67"/>
        <v>1.1817299999999893</v>
      </c>
      <c r="CZ489" s="69">
        <v>1405</v>
      </c>
      <c r="DA489" s="91">
        <f t="shared" si="68"/>
        <v>0.60687000000004376</v>
      </c>
      <c r="DN489" s="69">
        <v>885</v>
      </c>
      <c r="DO489" s="91">
        <f t="shared" si="69"/>
        <v>3.0312500000000262</v>
      </c>
    </row>
    <row r="490" spans="80:119" x14ac:dyDescent="0.35">
      <c r="CB490" s="105">
        <v>1236</v>
      </c>
      <c r="CC490" s="91">
        <f t="shared" si="67"/>
        <v>1.1635479999999894</v>
      </c>
      <c r="CZ490" s="69">
        <v>1406</v>
      </c>
      <c r="DA490" s="91">
        <f t="shared" si="68"/>
        <v>0.59781200000004375</v>
      </c>
      <c r="DN490" s="69">
        <v>886</v>
      </c>
      <c r="DO490" s="91">
        <f t="shared" si="69"/>
        <v>3.0375000000000263</v>
      </c>
    </row>
    <row r="491" spans="80:119" x14ac:dyDescent="0.35">
      <c r="CB491" s="69">
        <v>1237</v>
      </c>
      <c r="CC491" s="91">
        <f t="shared" si="67"/>
        <v>1.1453659999999894</v>
      </c>
      <c r="CZ491" s="69">
        <v>1407</v>
      </c>
      <c r="DA491" s="91">
        <f t="shared" si="68"/>
        <v>0.58875400000004374</v>
      </c>
      <c r="DN491" s="69">
        <v>887</v>
      </c>
      <c r="DO491" s="91">
        <f t="shared" si="69"/>
        <v>3.0437500000000264</v>
      </c>
    </row>
    <row r="492" spans="80:119" x14ac:dyDescent="0.35">
      <c r="CB492" s="105">
        <v>1238</v>
      </c>
      <c r="CC492" s="91">
        <f t="shared" si="67"/>
        <v>1.1271839999999895</v>
      </c>
      <c r="CZ492" s="69">
        <v>1408</v>
      </c>
      <c r="DA492" s="91">
        <f t="shared" si="68"/>
        <v>0.57969600000004373</v>
      </c>
      <c r="DN492" s="69">
        <v>888</v>
      </c>
      <c r="DO492" s="91">
        <f t="shared" si="69"/>
        <v>3.0500000000000265</v>
      </c>
    </row>
    <row r="493" spans="80:119" x14ac:dyDescent="0.35">
      <c r="CB493" s="69">
        <v>1239</v>
      </c>
      <c r="CC493" s="91">
        <f t="shared" si="67"/>
        <v>1.1090019999999896</v>
      </c>
      <c r="CZ493" s="69">
        <v>1409</v>
      </c>
      <c r="DA493" s="91">
        <f t="shared" si="68"/>
        <v>0.57063800000004372</v>
      </c>
      <c r="DN493" s="69">
        <v>889</v>
      </c>
      <c r="DO493" s="91">
        <f t="shared" si="69"/>
        <v>3.0562500000000266</v>
      </c>
    </row>
    <row r="494" spans="80:119" x14ac:dyDescent="0.35">
      <c r="CB494" s="105">
        <v>1240</v>
      </c>
      <c r="CC494" s="91">
        <f t="shared" si="67"/>
        <v>1.0908199999999897</v>
      </c>
      <c r="CZ494" s="69">
        <v>1410</v>
      </c>
      <c r="DA494" s="91">
        <f t="shared" si="68"/>
        <v>0.56158000000004371</v>
      </c>
      <c r="DN494" s="69">
        <v>890</v>
      </c>
      <c r="DO494" s="91">
        <f t="shared" si="69"/>
        <v>3.0625000000000266</v>
      </c>
    </row>
    <row r="495" spans="80:119" x14ac:dyDescent="0.35">
      <c r="CB495" s="69">
        <v>1241</v>
      </c>
      <c r="CC495" s="91">
        <f t="shared" si="67"/>
        <v>1.0726379999999898</v>
      </c>
      <c r="CZ495" s="69">
        <v>1411</v>
      </c>
      <c r="DA495" s="91">
        <f t="shared" si="68"/>
        <v>0.5525220000000437</v>
      </c>
      <c r="DN495" s="69">
        <v>891</v>
      </c>
      <c r="DO495" s="91">
        <f t="shared" si="69"/>
        <v>3.0687500000000267</v>
      </c>
    </row>
    <row r="496" spans="80:119" x14ac:dyDescent="0.35">
      <c r="CB496" s="105">
        <v>1242</v>
      </c>
      <c r="CC496" s="91">
        <f t="shared" si="67"/>
        <v>1.0544559999999898</v>
      </c>
      <c r="CZ496" s="69">
        <v>1412</v>
      </c>
      <c r="DA496" s="91">
        <f t="shared" si="68"/>
        <v>0.54346400000004369</v>
      </c>
      <c r="DN496" s="69">
        <v>892</v>
      </c>
      <c r="DO496" s="91">
        <f t="shared" si="69"/>
        <v>3.0750000000000268</v>
      </c>
    </row>
    <row r="497" spans="80:119" x14ac:dyDescent="0.35">
      <c r="CB497" s="69">
        <v>1243</v>
      </c>
      <c r="CC497" s="91">
        <f t="shared" si="67"/>
        <v>1.0362739999999899</v>
      </c>
      <c r="CZ497" s="69">
        <v>1413</v>
      </c>
      <c r="DA497" s="91">
        <f t="shared" si="68"/>
        <v>0.53440600000004368</v>
      </c>
      <c r="DN497" s="69">
        <v>893</v>
      </c>
      <c r="DO497" s="91">
        <f t="shared" si="69"/>
        <v>3.0812500000000269</v>
      </c>
    </row>
    <row r="498" spans="80:119" x14ac:dyDescent="0.35">
      <c r="CB498" s="105">
        <v>1244</v>
      </c>
      <c r="CC498" s="91">
        <f t="shared" si="67"/>
        <v>1.01809199999999</v>
      </c>
      <c r="CZ498" s="69">
        <v>1414</v>
      </c>
      <c r="DA498" s="91">
        <f t="shared" si="68"/>
        <v>0.52534800000004367</v>
      </c>
      <c r="DN498" s="69">
        <v>894</v>
      </c>
      <c r="DO498" s="91">
        <f t="shared" si="69"/>
        <v>3.087500000000027</v>
      </c>
    </row>
    <row r="499" spans="80:119" x14ac:dyDescent="0.35">
      <c r="CB499" s="69">
        <v>1245</v>
      </c>
      <c r="CC499" s="91">
        <f t="shared" si="67"/>
        <v>0.99990999999998997</v>
      </c>
      <c r="CZ499" s="69">
        <v>1415</v>
      </c>
      <c r="DA499" s="91">
        <f t="shared" si="68"/>
        <v>0.51629000000004366</v>
      </c>
      <c r="DN499" s="69">
        <v>895</v>
      </c>
      <c r="DO499" s="91">
        <f t="shared" si="69"/>
        <v>3.0937500000000271</v>
      </c>
    </row>
    <row r="500" spans="80:119" x14ac:dyDescent="0.35">
      <c r="CB500" s="105">
        <v>1246</v>
      </c>
      <c r="CC500" s="91">
        <f t="shared" si="67"/>
        <v>0.98172799999998994</v>
      </c>
      <c r="CZ500" s="69">
        <v>1416</v>
      </c>
      <c r="DA500" s="91">
        <f t="shared" si="68"/>
        <v>0.50723200000004365</v>
      </c>
      <c r="DN500" s="69">
        <v>896</v>
      </c>
      <c r="DO500" s="91">
        <f t="shared" si="69"/>
        <v>3.1000000000000272</v>
      </c>
    </row>
    <row r="501" spans="80:119" x14ac:dyDescent="0.35">
      <c r="CB501" s="69">
        <v>1247</v>
      </c>
      <c r="CC501" s="91">
        <f t="shared" si="67"/>
        <v>0.96354599999998991</v>
      </c>
      <c r="CZ501" s="69">
        <v>1417</v>
      </c>
      <c r="DA501" s="91">
        <f t="shared" si="68"/>
        <v>0.49817400000004364</v>
      </c>
      <c r="DN501" s="69">
        <v>897</v>
      </c>
      <c r="DO501" s="91">
        <f t="shared" si="69"/>
        <v>3.1062500000000273</v>
      </c>
    </row>
    <row r="502" spans="80:119" x14ac:dyDescent="0.35">
      <c r="CB502" s="105">
        <v>1248</v>
      </c>
      <c r="CC502" s="91">
        <f t="shared" si="67"/>
        <v>0.94536399999998988</v>
      </c>
      <c r="CZ502" s="69">
        <v>1418</v>
      </c>
      <c r="DA502" s="91">
        <f t="shared" si="68"/>
        <v>0.48911600000004363</v>
      </c>
      <c r="DN502" s="69">
        <v>898</v>
      </c>
      <c r="DO502" s="91">
        <f t="shared" si="69"/>
        <v>3.1125000000000274</v>
      </c>
    </row>
    <row r="503" spans="80:119" x14ac:dyDescent="0.35">
      <c r="CB503" s="69">
        <v>1249</v>
      </c>
      <c r="CC503" s="91">
        <f t="shared" si="67"/>
        <v>0.92718199999998985</v>
      </c>
      <c r="CZ503" s="69">
        <v>1419</v>
      </c>
      <c r="DA503" s="91">
        <f t="shared" si="68"/>
        <v>0.48005800000004362</v>
      </c>
      <c r="DN503" s="69">
        <v>899</v>
      </c>
      <c r="DO503" s="91">
        <f t="shared" si="69"/>
        <v>3.1187500000000274</v>
      </c>
    </row>
    <row r="504" spans="80:119" x14ac:dyDescent="0.35">
      <c r="CB504" s="105">
        <v>1250</v>
      </c>
      <c r="CC504" s="91">
        <f t="shared" si="67"/>
        <v>0.90899999999998982</v>
      </c>
      <c r="CZ504" s="69">
        <v>1420</v>
      </c>
      <c r="DA504" s="91">
        <f t="shared" si="68"/>
        <v>0.47100000000004361</v>
      </c>
      <c r="DN504" s="69">
        <v>900</v>
      </c>
      <c r="DO504" s="91">
        <f t="shared" si="69"/>
        <v>3.1250000000000275</v>
      </c>
    </row>
    <row r="505" spans="80:119" x14ac:dyDescent="0.35">
      <c r="CB505" s="69">
        <v>1251</v>
      </c>
      <c r="CC505" s="91">
        <f t="shared" si="67"/>
        <v>0.89081799999998978</v>
      </c>
      <c r="CZ505" s="69">
        <v>1421</v>
      </c>
      <c r="DA505" s="91">
        <f t="shared" si="68"/>
        <v>0.4619420000000436</v>
      </c>
      <c r="DN505" s="69">
        <v>901</v>
      </c>
      <c r="DO505" s="91">
        <f t="shared" si="69"/>
        <v>3.1312500000000276</v>
      </c>
    </row>
    <row r="506" spans="80:119" x14ac:dyDescent="0.35">
      <c r="CB506" s="105">
        <v>1252</v>
      </c>
      <c r="CC506" s="91">
        <f t="shared" si="67"/>
        <v>0.87263599999998975</v>
      </c>
      <c r="CZ506" s="69">
        <v>1422</v>
      </c>
      <c r="DA506" s="91">
        <f t="shared" si="68"/>
        <v>0.45288400000004359</v>
      </c>
      <c r="DN506" s="69">
        <v>902</v>
      </c>
      <c r="DO506" s="91">
        <f t="shared" si="69"/>
        <v>3.1375000000000277</v>
      </c>
    </row>
    <row r="507" spans="80:119" x14ac:dyDescent="0.35">
      <c r="CB507" s="69">
        <v>1253</v>
      </c>
      <c r="CC507" s="91">
        <f t="shared" si="67"/>
        <v>0.85445399999998972</v>
      </c>
      <c r="CZ507" s="69">
        <v>1423</v>
      </c>
      <c r="DA507" s="91">
        <f t="shared" si="68"/>
        <v>0.44382600000004357</v>
      </c>
      <c r="DN507" s="69">
        <v>903</v>
      </c>
      <c r="DO507" s="91">
        <f t="shared" si="69"/>
        <v>3.1437500000000278</v>
      </c>
    </row>
    <row r="508" spans="80:119" x14ac:dyDescent="0.35">
      <c r="CB508" s="105">
        <v>1254</v>
      </c>
      <c r="CC508" s="91">
        <f t="shared" si="67"/>
        <v>0.83627199999998969</v>
      </c>
      <c r="CZ508" s="69">
        <v>1424</v>
      </c>
      <c r="DA508" s="91">
        <f t="shared" si="68"/>
        <v>0.43476800000004356</v>
      </c>
      <c r="DN508" s="69">
        <v>904</v>
      </c>
      <c r="DO508" s="91">
        <f t="shared" si="69"/>
        <v>3.1500000000000279</v>
      </c>
    </row>
    <row r="509" spans="80:119" x14ac:dyDescent="0.35">
      <c r="CB509" s="69">
        <v>1255</v>
      </c>
      <c r="CC509" s="91">
        <f t="shared" si="67"/>
        <v>0.81808999999998966</v>
      </c>
      <c r="CZ509" s="69">
        <v>1425</v>
      </c>
      <c r="DA509" s="91">
        <f t="shared" si="68"/>
        <v>0.42571000000004355</v>
      </c>
      <c r="DN509" s="69">
        <v>905</v>
      </c>
      <c r="DO509" s="91">
        <f t="shared" si="69"/>
        <v>3.156250000000028</v>
      </c>
    </row>
    <row r="510" spans="80:119" x14ac:dyDescent="0.35">
      <c r="CB510" s="105">
        <v>1256</v>
      </c>
      <c r="CC510" s="91">
        <f t="shared" si="67"/>
        <v>0.79990799999998963</v>
      </c>
      <c r="CZ510" s="69">
        <v>1426</v>
      </c>
      <c r="DA510" s="91">
        <f t="shared" si="68"/>
        <v>0.41665200000004354</v>
      </c>
      <c r="DN510" s="69">
        <v>906</v>
      </c>
      <c r="DO510" s="91">
        <f t="shared" si="69"/>
        <v>3.1625000000000281</v>
      </c>
    </row>
    <row r="511" spans="80:119" x14ac:dyDescent="0.35">
      <c r="CB511" s="69">
        <v>1257</v>
      </c>
      <c r="CC511" s="91">
        <f t="shared" si="67"/>
        <v>0.7817259999999896</v>
      </c>
      <c r="CZ511" s="69">
        <v>1427</v>
      </c>
      <c r="DA511" s="91">
        <f t="shared" si="68"/>
        <v>0.40759400000004353</v>
      </c>
      <c r="DN511" s="69">
        <v>907</v>
      </c>
      <c r="DO511" s="91">
        <f t="shared" si="69"/>
        <v>3.1687500000000282</v>
      </c>
    </row>
    <row r="512" spans="80:119" x14ac:dyDescent="0.35">
      <c r="CB512" s="105">
        <v>1258</v>
      </c>
      <c r="CC512" s="91">
        <f t="shared" si="67"/>
        <v>0.76354399999998956</v>
      </c>
      <c r="CZ512" s="69">
        <v>1428</v>
      </c>
      <c r="DA512" s="91">
        <f t="shared" si="68"/>
        <v>0.39853600000004352</v>
      </c>
      <c r="DN512" s="69">
        <v>908</v>
      </c>
      <c r="DO512" s="91">
        <f t="shared" si="69"/>
        <v>3.1750000000000282</v>
      </c>
    </row>
    <row r="513" spans="80:119" x14ac:dyDescent="0.35">
      <c r="CB513" s="69">
        <v>1259</v>
      </c>
      <c r="CC513" s="91">
        <f t="shared" si="67"/>
        <v>0.74536199999998953</v>
      </c>
      <c r="CZ513" s="69">
        <v>1429</v>
      </c>
      <c r="DA513" s="91">
        <f t="shared" si="68"/>
        <v>0.38947800000004351</v>
      </c>
      <c r="DN513" s="69">
        <v>909</v>
      </c>
      <c r="DO513" s="91">
        <f t="shared" si="69"/>
        <v>3.1812500000000283</v>
      </c>
    </row>
    <row r="514" spans="80:119" x14ac:dyDescent="0.35">
      <c r="CB514" s="105">
        <v>1260</v>
      </c>
      <c r="CC514" s="91">
        <f t="shared" si="67"/>
        <v>0.7271799999999895</v>
      </c>
      <c r="CZ514" s="69">
        <v>1430</v>
      </c>
      <c r="DA514" s="91">
        <f t="shared" si="68"/>
        <v>0.3804200000000435</v>
      </c>
      <c r="DN514" s="69">
        <v>910</v>
      </c>
      <c r="DO514" s="91">
        <f t="shared" si="69"/>
        <v>3.1875000000000284</v>
      </c>
    </row>
    <row r="515" spans="80:119" x14ac:dyDescent="0.35">
      <c r="CB515" s="69">
        <v>1261</v>
      </c>
      <c r="CC515" s="91">
        <f t="shared" si="67"/>
        <v>0.70899799999998947</v>
      </c>
      <c r="CZ515" s="69">
        <v>1431</v>
      </c>
      <c r="DA515" s="91">
        <f t="shared" si="68"/>
        <v>0.37136200000004349</v>
      </c>
      <c r="DN515" s="69">
        <v>911</v>
      </c>
      <c r="DO515" s="91">
        <f t="shared" si="69"/>
        <v>3.1937500000000285</v>
      </c>
    </row>
    <row r="516" spans="80:119" x14ac:dyDescent="0.35">
      <c r="CB516" s="105">
        <v>1262</v>
      </c>
      <c r="CC516" s="91">
        <f t="shared" si="67"/>
        <v>0.69081599999998944</v>
      </c>
      <c r="CZ516" s="69">
        <v>1432</v>
      </c>
      <c r="DA516" s="91">
        <f t="shared" si="68"/>
        <v>0.36230400000004348</v>
      </c>
      <c r="DN516" s="69">
        <v>912</v>
      </c>
      <c r="DO516" s="91">
        <f t="shared" si="69"/>
        <v>3.2000000000000286</v>
      </c>
    </row>
    <row r="517" spans="80:119" x14ac:dyDescent="0.35">
      <c r="CB517" s="69">
        <v>1263</v>
      </c>
      <c r="CC517" s="91">
        <f t="shared" si="67"/>
        <v>0.67263399999998941</v>
      </c>
      <c r="CZ517" s="69">
        <v>1433</v>
      </c>
      <c r="DA517" s="91">
        <f t="shared" si="68"/>
        <v>0.35324600000004347</v>
      </c>
      <c r="DN517" s="69">
        <v>913</v>
      </c>
      <c r="DO517" s="91">
        <f t="shared" si="69"/>
        <v>3.2062500000000287</v>
      </c>
    </row>
    <row r="518" spans="80:119" x14ac:dyDescent="0.35">
      <c r="CB518" s="105">
        <v>1264</v>
      </c>
      <c r="CC518" s="91">
        <f t="shared" ref="CC518:CC553" si="70">CC517-0.018182</f>
        <v>0.65445199999998938</v>
      </c>
      <c r="CZ518" s="69">
        <v>1434</v>
      </c>
      <c r="DA518" s="91">
        <f t="shared" ref="DA518:DA555" si="71">DA517-0.009058</f>
        <v>0.34418800000004346</v>
      </c>
      <c r="DN518" s="69">
        <v>914</v>
      </c>
      <c r="DO518" s="91">
        <f t="shared" ref="DO518:DO581" si="72">DO517+0.00625</f>
        <v>3.2125000000000288</v>
      </c>
    </row>
    <row r="519" spans="80:119" x14ac:dyDescent="0.35">
      <c r="CB519" s="69">
        <v>1265</v>
      </c>
      <c r="CC519" s="91">
        <f t="shared" si="70"/>
        <v>0.63626999999998934</v>
      </c>
      <c r="CZ519" s="69">
        <v>1435</v>
      </c>
      <c r="DA519" s="91">
        <f t="shared" si="71"/>
        <v>0.33513000000004345</v>
      </c>
      <c r="DN519" s="69">
        <v>915</v>
      </c>
      <c r="DO519" s="91">
        <f t="shared" si="72"/>
        <v>3.2187500000000289</v>
      </c>
    </row>
    <row r="520" spans="80:119" x14ac:dyDescent="0.35">
      <c r="CB520" s="105">
        <v>1266</v>
      </c>
      <c r="CC520" s="91">
        <f t="shared" si="70"/>
        <v>0.61808799999998931</v>
      </c>
      <c r="CZ520" s="69">
        <v>1436</v>
      </c>
      <c r="DA520" s="91">
        <f t="shared" si="71"/>
        <v>0.32607200000004344</v>
      </c>
      <c r="DN520" s="69">
        <v>916</v>
      </c>
      <c r="DO520" s="91">
        <f t="shared" si="72"/>
        <v>3.225000000000029</v>
      </c>
    </row>
    <row r="521" spans="80:119" x14ac:dyDescent="0.35">
      <c r="CB521" s="69">
        <v>1267</v>
      </c>
      <c r="CC521" s="91">
        <f t="shared" si="70"/>
        <v>0.59990599999998928</v>
      </c>
      <c r="CZ521" s="69">
        <v>1437</v>
      </c>
      <c r="DA521" s="91">
        <f t="shared" si="71"/>
        <v>0.31701400000004343</v>
      </c>
      <c r="DN521" s="69">
        <v>917</v>
      </c>
      <c r="DO521" s="91">
        <f t="shared" si="72"/>
        <v>3.231250000000029</v>
      </c>
    </row>
    <row r="522" spans="80:119" x14ac:dyDescent="0.35">
      <c r="CB522" s="105">
        <v>1268</v>
      </c>
      <c r="CC522" s="91">
        <f t="shared" si="70"/>
        <v>0.58172399999998925</v>
      </c>
      <c r="CZ522" s="69">
        <v>1438</v>
      </c>
      <c r="DA522" s="91">
        <f t="shared" si="71"/>
        <v>0.30795600000004342</v>
      </c>
      <c r="DN522" s="69">
        <v>918</v>
      </c>
      <c r="DO522" s="91">
        <f t="shared" si="72"/>
        <v>3.2375000000000291</v>
      </c>
    </row>
    <row r="523" spans="80:119" x14ac:dyDescent="0.35">
      <c r="CB523" s="69">
        <v>1269</v>
      </c>
      <c r="CC523" s="91">
        <f t="shared" si="70"/>
        <v>0.56354199999998922</v>
      </c>
      <c r="CZ523" s="69">
        <v>1439</v>
      </c>
      <c r="DA523" s="91">
        <f t="shared" si="71"/>
        <v>0.29889800000004341</v>
      </c>
      <c r="DN523" s="69">
        <v>919</v>
      </c>
      <c r="DO523" s="91">
        <f t="shared" si="72"/>
        <v>3.2437500000000292</v>
      </c>
    </row>
    <row r="524" spans="80:119" x14ac:dyDescent="0.35">
      <c r="CB524" s="105">
        <v>1270</v>
      </c>
      <c r="CC524" s="91">
        <f t="shared" si="70"/>
        <v>0.54535999999998919</v>
      </c>
      <c r="CZ524" s="69">
        <v>1440</v>
      </c>
      <c r="DA524" s="91">
        <f t="shared" si="71"/>
        <v>0.2898400000000434</v>
      </c>
      <c r="DN524" s="69">
        <v>920</v>
      </c>
      <c r="DO524" s="91">
        <f t="shared" si="72"/>
        <v>3.2500000000000293</v>
      </c>
    </row>
    <row r="525" spans="80:119" x14ac:dyDescent="0.35">
      <c r="CB525" s="69">
        <v>1271</v>
      </c>
      <c r="CC525" s="91">
        <f t="shared" si="70"/>
        <v>0.52717799999998916</v>
      </c>
      <c r="CZ525" s="69">
        <v>1441</v>
      </c>
      <c r="DA525" s="91">
        <f t="shared" si="71"/>
        <v>0.28078200000004339</v>
      </c>
      <c r="DN525" s="69">
        <v>921</v>
      </c>
      <c r="DO525" s="91">
        <f t="shared" si="72"/>
        <v>3.2562500000000294</v>
      </c>
    </row>
    <row r="526" spans="80:119" x14ac:dyDescent="0.35">
      <c r="CB526" s="105">
        <v>1272</v>
      </c>
      <c r="CC526" s="91">
        <f t="shared" si="70"/>
        <v>0.50899599999998912</v>
      </c>
      <c r="CZ526" s="69">
        <v>1442</v>
      </c>
      <c r="DA526" s="91">
        <f t="shared" si="71"/>
        <v>0.27172400000004338</v>
      </c>
      <c r="DN526" s="69">
        <v>922</v>
      </c>
      <c r="DO526" s="91">
        <f t="shared" si="72"/>
        <v>3.2625000000000295</v>
      </c>
    </row>
    <row r="527" spans="80:119" x14ac:dyDescent="0.35">
      <c r="CB527" s="69">
        <v>1273</v>
      </c>
      <c r="CC527" s="91">
        <f t="shared" si="70"/>
        <v>0.49081399999998915</v>
      </c>
      <c r="CZ527" s="69">
        <v>1443</v>
      </c>
      <c r="DA527" s="91">
        <f t="shared" si="71"/>
        <v>0.26266600000004336</v>
      </c>
      <c r="DN527" s="69">
        <v>923</v>
      </c>
      <c r="DO527" s="91">
        <f t="shared" si="72"/>
        <v>3.2687500000000296</v>
      </c>
    </row>
    <row r="528" spans="80:119" x14ac:dyDescent="0.35">
      <c r="CB528" s="105">
        <v>1274</v>
      </c>
      <c r="CC528" s="91">
        <f t="shared" si="70"/>
        <v>0.47263199999998917</v>
      </c>
      <c r="CZ528" s="69">
        <v>1444</v>
      </c>
      <c r="DA528" s="91">
        <f t="shared" si="71"/>
        <v>0.25360800000004335</v>
      </c>
      <c r="DN528" s="69">
        <v>924</v>
      </c>
      <c r="DO528" s="91">
        <f t="shared" si="72"/>
        <v>3.2750000000000297</v>
      </c>
    </row>
    <row r="529" spans="80:119" x14ac:dyDescent="0.35">
      <c r="CB529" s="69">
        <v>1275</v>
      </c>
      <c r="CC529" s="91">
        <f t="shared" si="70"/>
        <v>0.4544499999999892</v>
      </c>
      <c r="CZ529" s="69">
        <v>1445</v>
      </c>
      <c r="DA529" s="91">
        <f t="shared" si="71"/>
        <v>0.24455000000004334</v>
      </c>
      <c r="DN529" s="69">
        <v>925</v>
      </c>
      <c r="DO529" s="91">
        <f t="shared" si="72"/>
        <v>3.2812500000000298</v>
      </c>
    </row>
    <row r="530" spans="80:119" x14ac:dyDescent="0.35">
      <c r="CB530" s="105">
        <v>1276</v>
      </c>
      <c r="CC530" s="91">
        <f t="shared" si="70"/>
        <v>0.43626799999998922</v>
      </c>
      <c r="CZ530" s="69">
        <v>1446</v>
      </c>
      <c r="DA530" s="91">
        <f t="shared" si="71"/>
        <v>0.23549200000004333</v>
      </c>
      <c r="DN530" s="69">
        <v>926</v>
      </c>
      <c r="DO530" s="91">
        <f t="shared" si="72"/>
        <v>3.2875000000000298</v>
      </c>
    </row>
    <row r="531" spans="80:119" x14ac:dyDescent="0.35">
      <c r="CB531" s="69">
        <v>1277</v>
      </c>
      <c r="CC531" s="91">
        <f t="shared" si="70"/>
        <v>0.41808599999998924</v>
      </c>
      <c r="CZ531" s="69">
        <v>1447</v>
      </c>
      <c r="DA531" s="91">
        <f t="shared" si="71"/>
        <v>0.22643400000004332</v>
      </c>
      <c r="DN531" s="69">
        <v>927</v>
      </c>
      <c r="DO531" s="91">
        <f t="shared" si="72"/>
        <v>3.2937500000000299</v>
      </c>
    </row>
    <row r="532" spans="80:119" x14ac:dyDescent="0.35">
      <c r="CB532" s="105">
        <v>1278</v>
      </c>
      <c r="CC532" s="91">
        <f t="shared" si="70"/>
        <v>0.39990399999998927</v>
      </c>
      <c r="CZ532" s="69">
        <v>1448</v>
      </c>
      <c r="DA532" s="91">
        <f t="shared" si="71"/>
        <v>0.21737600000004331</v>
      </c>
      <c r="DN532" s="69">
        <v>928</v>
      </c>
      <c r="DO532" s="91">
        <f t="shared" si="72"/>
        <v>3.30000000000003</v>
      </c>
    </row>
    <row r="533" spans="80:119" x14ac:dyDescent="0.35">
      <c r="CB533" s="69">
        <v>1279</v>
      </c>
      <c r="CC533" s="91">
        <f t="shared" si="70"/>
        <v>0.38172199999998929</v>
      </c>
      <c r="CZ533" s="69">
        <v>1449</v>
      </c>
      <c r="DA533" s="91">
        <f t="shared" si="71"/>
        <v>0.2083180000000433</v>
      </c>
      <c r="DN533" s="69">
        <v>929</v>
      </c>
      <c r="DO533" s="91">
        <f t="shared" si="72"/>
        <v>3.3062500000000301</v>
      </c>
    </row>
    <row r="534" spans="80:119" x14ac:dyDescent="0.35">
      <c r="CB534" s="105">
        <v>1280</v>
      </c>
      <c r="CC534" s="91">
        <f t="shared" si="70"/>
        <v>0.36353999999998932</v>
      </c>
      <c r="CZ534" s="69">
        <v>1450</v>
      </c>
      <c r="DA534" s="91">
        <f t="shared" si="71"/>
        <v>0.19926000000004329</v>
      </c>
      <c r="DN534" s="69">
        <v>930</v>
      </c>
      <c r="DO534" s="91">
        <f t="shared" si="72"/>
        <v>3.3125000000000302</v>
      </c>
    </row>
    <row r="535" spans="80:119" x14ac:dyDescent="0.35">
      <c r="CB535" s="69">
        <v>1281</v>
      </c>
      <c r="CC535" s="91">
        <f t="shared" si="70"/>
        <v>0.34535799999998934</v>
      </c>
      <c r="CZ535" s="69">
        <v>1451</v>
      </c>
      <c r="DA535" s="91">
        <f t="shared" si="71"/>
        <v>0.19020200000004328</v>
      </c>
      <c r="DN535" s="69">
        <v>931</v>
      </c>
      <c r="DO535" s="91">
        <f t="shared" si="72"/>
        <v>3.3187500000000303</v>
      </c>
    </row>
    <row r="536" spans="80:119" x14ac:dyDescent="0.35">
      <c r="CB536" s="105">
        <v>1282</v>
      </c>
      <c r="CC536" s="91">
        <f t="shared" si="70"/>
        <v>0.32717599999998936</v>
      </c>
      <c r="CZ536" s="69">
        <v>1452</v>
      </c>
      <c r="DA536" s="91">
        <f t="shared" si="71"/>
        <v>0.18114400000004327</v>
      </c>
      <c r="DN536" s="69">
        <v>932</v>
      </c>
      <c r="DO536" s="91">
        <f t="shared" si="72"/>
        <v>3.3250000000000304</v>
      </c>
    </row>
    <row r="537" spans="80:119" x14ac:dyDescent="0.35">
      <c r="CB537" s="69">
        <v>1283</v>
      </c>
      <c r="CC537" s="91">
        <f t="shared" si="70"/>
        <v>0.30899399999998939</v>
      </c>
      <c r="CZ537" s="69">
        <v>1453</v>
      </c>
      <c r="DA537" s="91">
        <f t="shared" si="71"/>
        <v>0.17208600000004326</v>
      </c>
      <c r="DN537" s="69">
        <v>933</v>
      </c>
      <c r="DO537" s="91">
        <f t="shared" si="72"/>
        <v>3.3312500000000305</v>
      </c>
    </row>
    <row r="538" spans="80:119" x14ac:dyDescent="0.35">
      <c r="CB538" s="105">
        <v>1284</v>
      </c>
      <c r="CC538" s="91">
        <f t="shared" si="70"/>
        <v>0.29081199999998941</v>
      </c>
      <c r="CZ538" s="69">
        <v>1454</v>
      </c>
      <c r="DA538" s="91">
        <f t="shared" si="71"/>
        <v>0.16302800000004325</v>
      </c>
      <c r="DN538" s="69">
        <v>934</v>
      </c>
      <c r="DO538" s="91">
        <f t="shared" si="72"/>
        <v>3.3375000000000306</v>
      </c>
    </row>
    <row r="539" spans="80:119" x14ac:dyDescent="0.35">
      <c r="CB539" s="69">
        <v>1285</v>
      </c>
      <c r="CC539" s="91">
        <f t="shared" si="70"/>
        <v>0.27262999999998944</v>
      </c>
      <c r="CZ539" s="69">
        <v>1455</v>
      </c>
      <c r="DA539" s="91">
        <f t="shared" si="71"/>
        <v>0.15397000000004324</v>
      </c>
      <c r="DN539" s="69">
        <v>935</v>
      </c>
      <c r="DO539" s="91">
        <f t="shared" si="72"/>
        <v>3.3437500000000306</v>
      </c>
    </row>
    <row r="540" spans="80:119" x14ac:dyDescent="0.35">
      <c r="CB540" s="105">
        <v>1286</v>
      </c>
      <c r="CC540" s="91">
        <f t="shared" si="70"/>
        <v>0.25444799999998946</v>
      </c>
      <c r="CZ540" s="69">
        <v>1456</v>
      </c>
      <c r="DA540" s="91">
        <f t="shared" si="71"/>
        <v>0.14491200000004323</v>
      </c>
      <c r="DN540" s="69">
        <v>936</v>
      </c>
      <c r="DO540" s="91">
        <f t="shared" si="72"/>
        <v>3.3500000000000307</v>
      </c>
    </row>
    <row r="541" spans="80:119" x14ac:dyDescent="0.35">
      <c r="CB541" s="69">
        <v>1287</v>
      </c>
      <c r="CC541" s="91">
        <f t="shared" si="70"/>
        <v>0.23626599999998946</v>
      </c>
      <c r="CZ541" s="69">
        <v>1457</v>
      </c>
      <c r="DA541" s="91">
        <f t="shared" si="71"/>
        <v>0.13585400000004322</v>
      </c>
      <c r="DN541" s="69">
        <v>937</v>
      </c>
      <c r="DO541" s="91">
        <f t="shared" si="72"/>
        <v>3.3562500000000308</v>
      </c>
    </row>
    <row r="542" spans="80:119" x14ac:dyDescent="0.35">
      <c r="CB542" s="105">
        <v>1288</v>
      </c>
      <c r="CC542" s="91">
        <f t="shared" si="70"/>
        <v>0.21808399999998945</v>
      </c>
      <c r="CZ542" s="69">
        <v>1458</v>
      </c>
      <c r="DA542" s="91">
        <f t="shared" si="71"/>
        <v>0.12679600000004321</v>
      </c>
      <c r="DN542" s="69">
        <v>938</v>
      </c>
      <c r="DO542" s="91">
        <f t="shared" si="72"/>
        <v>3.3625000000000309</v>
      </c>
    </row>
    <row r="543" spans="80:119" x14ac:dyDescent="0.35">
      <c r="CB543" s="69">
        <v>1289</v>
      </c>
      <c r="CC543" s="91">
        <f t="shared" si="70"/>
        <v>0.19990199999998945</v>
      </c>
      <c r="CZ543" s="69">
        <v>1459</v>
      </c>
      <c r="DA543" s="91">
        <f t="shared" si="71"/>
        <v>0.11773800000004321</v>
      </c>
      <c r="DN543" s="69">
        <v>939</v>
      </c>
      <c r="DO543" s="91">
        <f t="shared" si="72"/>
        <v>3.368750000000031</v>
      </c>
    </row>
    <row r="544" spans="80:119" x14ac:dyDescent="0.35">
      <c r="CB544" s="105">
        <v>1290</v>
      </c>
      <c r="CC544" s="91">
        <f t="shared" si="70"/>
        <v>0.18171999999998945</v>
      </c>
      <c r="CZ544" s="69">
        <v>1460</v>
      </c>
      <c r="DA544" s="91">
        <f t="shared" si="71"/>
        <v>0.10868000000004321</v>
      </c>
      <c r="DN544" s="69">
        <v>940</v>
      </c>
      <c r="DO544" s="91">
        <f t="shared" si="72"/>
        <v>3.3750000000000311</v>
      </c>
    </row>
    <row r="545" spans="80:119" x14ac:dyDescent="0.35">
      <c r="CB545" s="69">
        <v>1291</v>
      </c>
      <c r="CC545" s="91">
        <f t="shared" si="70"/>
        <v>0.16353799999998944</v>
      </c>
      <c r="CZ545" s="69">
        <v>1461</v>
      </c>
      <c r="DA545" s="91">
        <f t="shared" si="71"/>
        <v>9.9622000000043218E-2</v>
      </c>
      <c r="DN545" s="69">
        <v>941</v>
      </c>
      <c r="DO545" s="91">
        <f t="shared" si="72"/>
        <v>3.3812500000000312</v>
      </c>
    </row>
    <row r="546" spans="80:119" x14ac:dyDescent="0.35">
      <c r="CB546" s="105">
        <v>1292</v>
      </c>
      <c r="CC546" s="91">
        <f t="shared" si="70"/>
        <v>0.14535599999998944</v>
      </c>
      <c r="CZ546" s="69">
        <v>1462</v>
      </c>
      <c r="DA546" s="91">
        <f t="shared" si="71"/>
        <v>9.0564000000043221E-2</v>
      </c>
      <c r="DN546" s="69">
        <v>942</v>
      </c>
      <c r="DO546" s="91">
        <f t="shared" si="72"/>
        <v>3.3875000000000313</v>
      </c>
    </row>
    <row r="547" spans="80:119" x14ac:dyDescent="0.35">
      <c r="CB547" s="69">
        <v>1293</v>
      </c>
      <c r="CC547" s="91">
        <f t="shared" si="70"/>
        <v>0.12717399999998943</v>
      </c>
      <c r="CZ547" s="69">
        <v>1463</v>
      </c>
      <c r="DA547" s="91">
        <f t="shared" si="71"/>
        <v>8.1506000000043224E-2</v>
      </c>
      <c r="DN547" s="69">
        <v>943</v>
      </c>
      <c r="DO547" s="91">
        <f t="shared" si="72"/>
        <v>3.3937500000000314</v>
      </c>
    </row>
    <row r="548" spans="80:119" x14ac:dyDescent="0.35">
      <c r="CB548" s="105">
        <v>1294</v>
      </c>
      <c r="CC548" s="91">
        <f t="shared" si="70"/>
        <v>0.10899199999998943</v>
      </c>
      <c r="CZ548" s="69">
        <v>1464</v>
      </c>
      <c r="DA548" s="91">
        <f t="shared" si="71"/>
        <v>7.2448000000043228E-2</v>
      </c>
      <c r="DN548" s="69">
        <v>944</v>
      </c>
      <c r="DO548" s="91">
        <f t="shared" si="72"/>
        <v>3.4000000000000314</v>
      </c>
    </row>
    <row r="549" spans="80:119" x14ac:dyDescent="0.35">
      <c r="CB549" s="69">
        <v>1295</v>
      </c>
      <c r="CC549" s="91">
        <f t="shared" si="70"/>
        <v>9.0809999999989427E-2</v>
      </c>
      <c r="CZ549" s="69">
        <v>1465</v>
      </c>
      <c r="DA549" s="91">
        <f t="shared" si="71"/>
        <v>6.3390000000043231E-2</v>
      </c>
      <c r="DN549" s="69">
        <v>945</v>
      </c>
      <c r="DO549" s="91">
        <f t="shared" si="72"/>
        <v>3.4062500000000315</v>
      </c>
    </row>
    <row r="550" spans="80:119" x14ac:dyDescent="0.35">
      <c r="CB550" s="105">
        <v>1296</v>
      </c>
      <c r="CC550" s="91">
        <f t="shared" si="70"/>
        <v>7.2627999999989423E-2</v>
      </c>
      <c r="CZ550" s="69">
        <v>1466</v>
      </c>
      <c r="DA550" s="91">
        <f t="shared" si="71"/>
        <v>5.4332000000043235E-2</v>
      </c>
      <c r="DN550" s="69">
        <v>946</v>
      </c>
      <c r="DO550" s="91">
        <f t="shared" si="72"/>
        <v>3.4125000000000316</v>
      </c>
    </row>
    <row r="551" spans="80:119" x14ac:dyDescent="0.35">
      <c r="CB551" s="69">
        <v>1297</v>
      </c>
      <c r="CC551" s="91">
        <f t="shared" si="70"/>
        <v>5.444599999998942E-2</v>
      </c>
      <c r="CZ551" s="69">
        <v>1467</v>
      </c>
      <c r="DA551" s="91">
        <f t="shared" si="71"/>
        <v>4.5274000000043238E-2</v>
      </c>
      <c r="DN551" s="69">
        <v>947</v>
      </c>
      <c r="DO551" s="91">
        <f t="shared" si="72"/>
        <v>3.4187500000000317</v>
      </c>
    </row>
    <row r="552" spans="80:119" x14ac:dyDescent="0.35">
      <c r="CB552" s="105">
        <v>1298</v>
      </c>
      <c r="CC552" s="91">
        <f t="shared" si="70"/>
        <v>3.6263999999989416E-2</v>
      </c>
      <c r="CZ552" s="69">
        <v>1468</v>
      </c>
      <c r="DA552" s="91">
        <f t="shared" si="71"/>
        <v>3.6216000000043241E-2</v>
      </c>
      <c r="DN552" s="69">
        <v>948</v>
      </c>
      <c r="DO552" s="91">
        <f t="shared" si="72"/>
        <v>3.4250000000000318</v>
      </c>
    </row>
    <row r="553" spans="80:119" x14ac:dyDescent="0.35">
      <c r="CB553" s="69">
        <v>1299</v>
      </c>
      <c r="CC553" s="91">
        <f t="shared" si="70"/>
        <v>1.8081999999989416E-2</v>
      </c>
      <c r="CZ553" s="69">
        <v>1469</v>
      </c>
      <c r="DA553" s="91">
        <f t="shared" si="71"/>
        <v>2.7158000000043241E-2</v>
      </c>
      <c r="DN553" s="69">
        <v>949</v>
      </c>
      <c r="DO553" s="91">
        <f t="shared" si="72"/>
        <v>3.4312500000000319</v>
      </c>
    </row>
    <row r="554" spans="80:119" x14ac:dyDescent="0.35">
      <c r="CB554" s="105">
        <v>1300</v>
      </c>
      <c r="CC554" s="91">
        <v>0</v>
      </c>
      <c r="CZ554" s="69">
        <v>1470</v>
      </c>
      <c r="DA554" s="91">
        <f t="shared" si="71"/>
        <v>1.8100000000043241E-2</v>
      </c>
      <c r="DN554" s="69">
        <v>950</v>
      </c>
      <c r="DO554" s="91">
        <f t="shared" si="72"/>
        <v>3.437500000000032</v>
      </c>
    </row>
    <row r="555" spans="80:119" x14ac:dyDescent="0.35">
      <c r="CB555" s="105" t="s">
        <v>292</v>
      </c>
      <c r="CC555" s="91" t="s">
        <v>296</v>
      </c>
      <c r="CZ555" s="69">
        <v>1471</v>
      </c>
      <c r="DA555" s="91">
        <f t="shared" si="71"/>
        <v>9.0420000000432411E-3</v>
      </c>
      <c r="DN555" s="69">
        <v>951</v>
      </c>
      <c r="DO555" s="91">
        <f t="shared" si="72"/>
        <v>3.4437500000000321</v>
      </c>
    </row>
    <row r="556" spans="80:119" x14ac:dyDescent="0.35">
      <c r="CZ556" s="175">
        <v>1472</v>
      </c>
      <c r="DA556" s="91">
        <v>0</v>
      </c>
      <c r="DN556" s="69">
        <v>952</v>
      </c>
      <c r="DO556" s="91">
        <f t="shared" si="72"/>
        <v>3.4500000000000322</v>
      </c>
    </row>
    <row r="557" spans="80:119" ht="29" x14ac:dyDescent="0.35">
      <c r="CZ557" s="115" t="s">
        <v>269</v>
      </c>
      <c r="DA557" s="69" t="s">
        <v>296</v>
      </c>
      <c r="DN557" s="69">
        <v>953</v>
      </c>
      <c r="DO557" s="91">
        <f t="shared" si="72"/>
        <v>3.4562500000000322</v>
      </c>
    </row>
    <row r="558" spans="80:119" x14ac:dyDescent="0.35">
      <c r="DN558" s="69">
        <v>954</v>
      </c>
      <c r="DO558" s="91">
        <f t="shared" si="72"/>
        <v>3.4625000000000323</v>
      </c>
    </row>
    <row r="559" spans="80:119" x14ac:dyDescent="0.35">
      <c r="DN559" s="69">
        <v>955</v>
      </c>
      <c r="DO559" s="91">
        <f t="shared" si="72"/>
        <v>3.4687500000000324</v>
      </c>
    </row>
    <row r="560" spans="80:119" x14ac:dyDescent="0.35">
      <c r="DN560" s="69">
        <v>956</v>
      </c>
      <c r="DO560" s="91">
        <f t="shared" si="72"/>
        <v>3.4750000000000325</v>
      </c>
    </row>
    <row r="561" spans="118:119" x14ac:dyDescent="0.35">
      <c r="DN561" s="69">
        <v>957</v>
      </c>
      <c r="DO561" s="91">
        <f t="shared" si="72"/>
        <v>3.4812500000000326</v>
      </c>
    </row>
    <row r="562" spans="118:119" x14ac:dyDescent="0.35">
      <c r="DN562" s="69">
        <v>958</v>
      </c>
      <c r="DO562" s="91">
        <f t="shared" si="72"/>
        <v>3.4875000000000327</v>
      </c>
    </row>
    <row r="563" spans="118:119" x14ac:dyDescent="0.35">
      <c r="DN563" s="69">
        <v>959</v>
      </c>
      <c r="DO563" s="91">
        <f t="shared" si="72"/>
        <v>3.4937500000000328</v>
      </c>
    </row>
    <row r="564" spans="118:119" x14ac:dyDescent="0.35">
      <c r="DN564" s="69">
        <v>960</v>
      </c>
      <c r="DO564" s="91">
        <f t="shared" si="72"/>
        <v>3.5000000000000329</v>
      </c>
    </row>
    <row r="565" spans="118:119" x14ac:dyDescent="0.35">
      <c r="DN565" s="69">
        <v>961</v>
      </c>
      <c r="DO565" s="91">
        <f t="shared" si="72"/>
        <v>3.506250000000033</v>
      </c>
    </row>
    <row r="566" spans="118:119" x14ac:dyDescent="0.35">
      <c r="DN566" s="69">
        <v>962</v>
      </c>
      <c r="DO566" s="91">
        <f t="shared" si="72"/>
        <v>3.512500000000033</v>
      </c>
    </row>
    <row r="567" spans="118:119" x14ac:dyDescent="0.35">
      <c r="DN567" s="69">
        <v>963</v>
      </c>
      <c r="DO567" s="91">
        <f t="shared" si="72"/>
        <v>3.5187500000000331</v>
      </c>
    </row>
    <row r="568" spans="118:119" x14ac:dyDescent="0.35">
      <c r="DN568" s="69">
        <v>964</v>
      </c>
      <c r="DO568" s="91">
        <f t="shared" si="72"/>
        <v>3.5250000000000332</v>
      </c>
    </row>
    <row r="569" spans="118:119" x14ac:dyDescent="0.35">
      <c r="DN569" s="69">
        <v>965</v>
      </c>
      <c r="DO569" s="91">
        <f t="shared" si="72"/>
        <v>3.5312500000000333</v>
      </c>
    </row>
    <row r="570" spans="118:119" x14ac:dyDescent="0.35">
      <c r="DN570" s="69">
        <v>966</v>
      </c>
      <c r="DO570" s="91">
        <f t="shared" si="72"/>
        <v>3.5375000000000334</v>
      </c>
    </row>
    <row r="571" spans="118:119" x14ac:dyDescent="0.35">
      <c r="DN571" s="69">
        <v>967</v>
      </c>
      <c r="DO571" s="91">
        <f t="shared" si="72"/>
        <v>3.5437500000000335</v>
      </c>
    </row>
    <row r="572" spans="118:119" x14ac:dyDescent="0.35">
      <c r="DN572" s="69">
        <v>968</v>
      </c>
      <c r="DO572" s="91">
        <f t="shared" si="72"/>
        <v>3.5500000000000336</v>
      </c>
    </row>
    <row r="573" spans="118:119" x14ac:dyDescent="0.35">
      <c r="DN573" s="69">
        <v>969</v>
      </c>
      <c r="DO573" s="91">
        <f t="shared" si="72"/>
        <v>3.5562500000000337</v>
      </c>
    </row>
    <row r="574" spans="118:119" x14ac:dyDescent="0.35">
      <c r="DN574" s="69">
        <v>970</v>
      </c>
      <c r="DO574" s="91">
        <f t="shared" si="72"/>
        <v>3.5625000000000338</v>
      </c>
    </row>
    <row r="575" spans="118:119" x14ac:dyDescent="0.35">
      <c r="DN575" s="69">
        <v>971</v>
      </c>
      <c r="DO575" s="91">
        <f t="shared" si="72"/>
        <v>3.5687500000000338</v>
      </c>
    </row>
    <row r="576" spans="118:119" x14ac:dyDescent="0.35">
      <c r="DN576" s="69">
        <v>972</v>
      </c>
      <c r="DO576" s="91">
        <f t="shared" si="72"/>
        <v>3.5750000000000339</v>
      </c>
    </row>
    <row r="577" spans="118:119" x14ac:dyDescent="0.35">
      <c r="DN577" s="69">
        <v>973</v>
      </c>
      <c r="DO577" s="91">
        <f t="shared" si="72"/>
        <v>3.581250000000034</v>
      </c>
    </row>
    <row r="578" spans="118:119" x14ac:dyDescent="0.35">
      <c r="DN578" s="69">
        <v>974</v>
      </c>
      <c r="DO578" s="91">
        <f t="shared" si="72"/>
        <v>3.5875000000000341</v>
      </c>
    </row>
    <row r="579" spans="118:119" x14ac:dyDescent="0.35">
      <c r="DN579" s="69">
        <v>975</v>
      </c>
      <c r="DO579" s="91">
        <f t="shared" si="72"/>
        <v>3.5937500000000342</v>
      </c>
    </row>
    <row r="580" spans="118:119" x14ac:dyDescent="0.35">
      <c r="DN580" s="69">
        <v>976</v>
      </c>
      <c r="DO580" s="91">
        <f t="shared" si="72"/>
        <v>3.6000000000000343</v>
      </c>
    </row>
    <row r="581" spans="118:119" x14ac:dyDescent="0.35">
      <c r="DN581" s="69">
        <v>977</v>
      </c>
      <c r="DO581" s="91">
        <f t="shared" si="72"/>
        <v>3.6062500000000344</v>
      </c>
    </row>
    <row r="582" spans="118:119" x14ac:dyDescent="0.35">
      <c r="DN582" s="69">
        <v>978</v>
      </c>
      <c r="DO582" s="91">
        <f t="shared" ref="DO582:DO645" si="73">DO581+0.00625</f>
        <v>3.6125000000000345</v>
      </c>
    </row>
    <row r="583" spans="118:119" x14ac:dyDescent="0.35">
      <c r="DN583" s="69">
        <v>979</v>
      </c>
      <c r="DO583" s="91">
        <f t="shared" si="73"/>
        <v>3.6187500000000346</v>
      </c>
    </row>
    <row r="584" spans="118:119" x14ac:dyDescent="0.35">
      <c r="DN584" s="69">
        <v>980</v>
      </c>
      <c r="DO584" s="91">
        <f t="shared" si="73"/>
        <v>3.6250000000000346</v>
      </c>
    </row>
    <row r="585" spans="118:119" x14ac:dyDescent="0.35">
      <c r="DN585" s="69">
        <v>981</v>
      </c>
      <c r="DO585" s="91">
        <f t="shared" si="73"/>
        <v>3.6312500000000347</v>
      </c>
    </row>
    <row r="586" spans="118:119" x14ac:dyDescent="0.35">
      <c r="DN586" s="69">
        <v>982</v>
      </c>
      <c r="DO586" s="91">
        <f t="shared" si="73"/>
        <v>3.6375000000000348</v>
      </c>
    </row>
    <row r="587" spans="118:119" x14ac:dyDescent="0.35">
      <c r="DN587" s="69">
        <v>983</v>
      </c>
      <c r="DO587" s="91">
        <f t="shared" si="73"/>
        <v>3.6437500000000349</v>
      </c>
    </row>
    <row r="588" spans="118:119" x14ac:dyDescent="0.35">
      <c r="DN588" s="69">
        <v>984</v>
      </c>
      <c r="DO588" s="91">
        <f t="shared" si="73"/>
        <v>3.650000000000035</v>
      </c>
    </row>
    <row r="589" spans="118:119" x14ac:dyDescent="0.35">
      <c r="DN589" s="69">
        <v>985</v>
      </c>
      <c r="DO589" s="91">
        <f t="shared" si="73"/>
        <v>3.6562500000000351</v>
      </c>
    </row>
    <row r="590" spans="118:119" x14ac:dyDescent="0.35">
      <c r="DN590" s="69">
        <v>986</v>
      </c>
      <c r="DO590" s="91">
        <f t="shared" si="73"/>
        <v>3.6625000000000352</v>
      </c>
    </row>
    <row r="591" spans="118:119" x14ac:dyDescent="0.35">
      <c r="DN591" s="69">
        <v>987</v>
      </c>
      <c r="DO591" s="91">
        <f t="shared" si="73"/>
        <v>3.6687500000000353</v>
      </c>
    </row>
    <row r="592" spans="118:119" x14ac:dyDescent="0.35">
      <c r="DN592" s="69">
        <v>988</v>
      </c>
      <c r="DO592" s="91">
        <f t="shared" si="73"/>
        <v>3.6750000000000353</v>
      </c>
    </row>
    <row r="593" spans="118:119" x14ac:dyDescent="0.35">
      <c r="DN593" s="69">
        <v>989</v>
      </c>
      <c r="DO593" s="91">
        <f t="shared" si="73"/>
        <v>3.6812500000000354</v>
      </c>
    </row>
    <row r="594" spans="118:119" x14ac:dyDescent="0.35">
      <c r="DN594" s="69">
        <v>990</v>
      </c>
      <c r="DO594" s="91">
        <f t="shared" si="73"/>
        <v>3.6875000000000355</v>
      </c>
    </row>
    <row r="595" spans="118:119" x14ac:dyDescent="0.35">
      <c r="DN595" s="69">
        <v>991</v>
      </c>
      <c r="DO595" s="91">
        <f t="shared" si="73"/>
        <v>3.6937500000000356</v>
      </c>
    </row>
    <row r="596" spans="118:119" x14ac:dyDescent="0.35">
      <c r="DN596" s="69">
        <v>992</v>
      </c>
      <c r="DO596" s="91">
        <f t="shared" si="73"/>
        <v>3.7000000000000357</v>
      </c>
    </row>
    <row r="597" spans="118:119" x14ac:dyDescent="0.35">
      <c r="DN597" s="69">
        <v>993</v>
      </c>
      <c r="DO597" s="91">
        <f t="shared" si="73"/>
        <v>3.7062500000000358</v>
      </c>
    </row>
    <row r="598" spans="118:119" x14ac:dyDescent="0.35">
      <c r="DN598" s="69">
        <v>994</v>
      </c>
      <c r="DO598" s="91">
        <f t="shared" si="73"/>
        <v>3.7125000000000359</v>
      </c>
    </row>
    <row r="599" spans="118:119" x14ac:dyDescent="0.35">
      <c r="DN599" s="69">
        <v>995</v>
      </c>
      <c r="DO599" s="91">
        <f t="shared" si="73"/>
        <v>3.718750000000036</v>
      </c>
    </row>
    <row r="600" spans="118:119" x14ac:dyDescent="0.35">
      <c r="DN600" s="69">
        <v>996</v>
      </c>
      <c r="DO600" s="91">
        <f t="shared" si="73"/>
        <v>3.7250000000000361</v>
      </c>
    </row>
    <row r="601" spans="118:119" x14ac:dyDescent="0.35">
      <c r="DN601" s="69">
        <v>997</v>
      </c>
      <c r="DO601" s="91">
        <f t="shared" si="73"/>
        <v>3.7312500000000361</v>
      </c>
    </row>
    <row r="602" spans="118:119" x14ac:dyDescent="0.35">
      <c r="DN602" s="69">
        <v>998</v>
      </c>
      <c r="DO602" s="91">
        <f t="shared" si="73"/>
        <v>3.7375000000000362</v>
      </c>
    </row>
    <row r="603" spans="118:119" x14ac:dyDescent="0.35">
      <c r="DN603" s="69">
        <v>999</v>
      </c>
      <c r="DO603" s="91">
        <f t="shared" si="73"/>
        <v>3.7437500000000363</v>
      </c>
    </row>
    <row r="604" spans="118:119" x14ac:dyDescent="0.35">
      <c r="DN604" s="69">
        <v>1000</v>
      </c>
      <c r="DO604" s="91">
        <f t="shared" si="73"/>
        <v>3.7500000000000364</v>
      </c>
    </row>
    <row r="605" spans="118:119" x14ac:dyDescent="0.35">
      <c r="DN605" s="69">
        <v>1001</v>
      </c>
      <c r="DO605" s="91">
        <f t="shared" si="73"/>
        <v>3.7562500000000365</v>
      </c>
    </row>
    <row r="606" spans="118:119" x14ac:dyDescent="0.35">
      <c r="DN606" s="69">
        <v>1002</v>
      </c>
      <c r="DO606" s="91">
        <f t="shared" si="73"/>
        <v>3.7625000000000366</v>
      </c>
    </row>
    <row r="607" spans="118:119" x14ac:dyDescent="0.35">
      <c r="DN607" s="69">
        <v>1003</v>
      </c>
      <c r="DO607" s="91">
        <f t="shared" si="73"/>
        <v>3.7687500000000367</v>
      </c>
    </row>
    <row r="608" spans="118:119" x14ac:dyDescent="0.35">
      <c r="DN608" s="69">
        <v>1004</v>
      </c>
      <c r="DO608" s="91">
        <f t="shared" si="73"/>
        <v>3.7750000000000368</v>
      </c>
    </row>
    <row r="609" spans="118:119" x14ac:dyDescent="0.35">
      <c r="DN609" s="69">
        <v>1005</v>
      </c>
      <c r="DO609" s="91">
        <f t="shared" si="73"/>
        <v>3.7812500000000369</v>
      </c>
    </row>
    <row r="610" spans="118:119" x14ac:dyDescent="0.35">
      <c r="DN610" s="69">
        <v>1006</v>
      </c>
      <c r="DO610" s="91">
        <f t="shared" si="73"/>
        <v>3.7875000000000369</v>
      </c>
    </row>
    <row r="611" spans="118:119" x14ac:dyDescent="0.35">
      <c r="DN611" s="69">
        <v>1007</v>
      </c>
      <c r="DO611" s="91">
        <f t="shared" si="73"/>
        <v>3.793750000000037</v>
      </c>
    </row>
    <row r="612" spans="118:119" x14ac:dyDescent="0.35">
      <c r="DN612" s="69">
        <v>1008</v>
      </c>
      <c r="DO612" s="91">
        <f t="shared" si="73"/>
        <v>3.8000000000000371</v>
      </c>
    </row>
    <row r="613" spans="118:119" x14ac:dyDescent="0.35">
      <c r="DN613" s="69">
        <v>1009</v>
      </c>
      <c r="DO613" s="91">
        <f t="shared" si="73"/>
        <v>3.8062500000000372</v>
      </c>
    </row>
    <row r="614" spans="118:119" x14ac:dyDescent="0.35">
      <c r="DN614" s="69">
        <v>1010</v>
      </c>
      <c r="DO614" s="91">
        <f t="shared" si="73"/>
        <v>3.8125000000000373</v>
      </c>
    </row>
    <row r="615" spans="118:119" x14ac:dyDescent="0.35">
      <c r="DN615" s="69">
        <v>1011</v>
      </c>
      <c r="DO615" s="91">
        <f t="shared" si="73"/>
        <v>3.8187500000000374</v>
      </c>
    </row>
    <row r="616" spans="118:119" x14ac:dyDescent="0.35">
      <c r="DN616" s="69">
        <v>1012</v>
      </c>
      <c r="DO616" s="91">
        <f t="shared" si="73"/>
        <v>3.8250000000000375</v>
      </c>
    </row>
    <row r="617" spans="118:119" x14ac:dyDescent="0.35">
      <c r="DN617" s="69">
        <v>1013</v>
      </c>
      <c r="DO617" s="91">
        <f t="shared" si="73"/>
        <v>3.8312500000000376</v>
      </c>
    </row>
    <row r="618" spans="118:119" x14ac:dyDescent="0.35">
      <c r="DN618" s="69">
        <v>1014</v>
      </c>
      <c r="DO618" s="91">
        <f t="shared" si="73"/>
        <v>3.8375000000000377</v>
      </c>
    </row>
    <row r="619" spans="118:119" x14ac:dyDescent="0.35">
      <c r="DN619" s="69">
        <v>1015</v>
      </c>
      <c r="DO619" s="91">
        <f t="shared" si="73"/>
        <v>3.8437500000000377</v>
      </c>
    </row>
    <row r="620" spans="118:119" x14ac:dyDescent="0.35">
      <c r="DN620" s="69">
        <v>1016</v>
      </c>
      <c r="DO620" s="91">
        <f t="shared" si="73"/>
        <v>3.8500000000000378</v>
      </c>
    </row>
    <row r="621" spans="118:119" x14ac:dyDescent="0.35">
      <c r="DN621" s="69">
        <v>1017</v>
      </c>
      <c r="DO621" s="91">
        <f t="shared" si="73"/>
        <v>3.8562500000000379</v>
      </c>
    </row>
    <row r="622" spans="118:119" x14ac:dyDescent="0.35">
      <c r="DN622" s="69">
        <v>1018</v>
      </c>
      <c r="DO622" s="91">
        <f t="shared" si="73"/>
        <v>3.862500000000038</v>
      </c>
    </row>
    <row r="623" spans="118:119" x14ac:dyDescent="0.35">
      <c r="DN623" s="69">
        <v>1019</v>
      </c>
      <c r="DO623" s="91">
        <f t="shared" si="73"/>
        <v>3.8687500000000381</v>
      </c>
    </row>
    <row r="624" spans="118:119" x14ac:dyDescent="0.35">
      <c r="DN624" s="69">
        <v>1020</v>
      </c>
      <c r="DO624" s="91">
        <f t="shared" si="73"/>
        <v>3.8750000000000382</v>
      </c>
    </row>
    <row r="625" spans="118:119" x14ac:dyDescent="0.35">
      <c r="DN625" s="69">
        <v>1021</v>
      </c>
      <c r="DO625" s="91">
        <f t="shared" si="73"/>
        <v>3.8812500000000383</v>
      </c>
    </row>
    <row r="626" spans="118:119" x14ac:dyDescent="0.35">
      <c r="DN626" s="69">
        <v>1022</v>
      </c>
      <c r="DO626" s="91">
        <f t="shared" si="73"/>
        <v>3.8875000000000384</v>
      </c>
    </row>
    <row r="627" spans="118:119" x14ac:dyDescent="0.35">
      <c r="DN627" s="69">
        <v>1023</v>
      </c>
      <c r="DO627" s="91">
        <f t="shared" si="73"/>
        <v>3.8937500000000385</v>
      </c>
    </row>
    <row r="628" spans="118:119" x14ac:dyDescent="0.35">
      <c r="DN628" s="69">
        <v>1024</v>
      </c>
      <c r="DO628" s="91">
        <f t="shared" si="73"/>
        <v>3.9000000000000385</v>
      </c>
    </row>
    <row r="629" spans="118:119" x14ac:dyDescent="0.35">
      <c r="DN629" s="69">
        <v>1025</v>
      </c>
      <c r="DO629" s="91">
        <f t="shared" si="73"/>
        <v>3.9062500000000386</v>
      </c>
    </row>
    <row r="630" spans="118:119" x14ac:dyDescent="0.35">
      <c r="DN630" s="69">
        <v>1026</v>
      </c>
      <c r="DO630" s="91">
        <f t="shared" si="73"/>
        <v>3.9125000000000387</v>
      </c>
    </row>
    <row r="631" spans="118:119" x14ac:dyDescent="0.35">
      <c r="DN631" s="69">
        <v>1027</v>
      </c>
      <c r="DO631" s="91">
        <f t="shared" si="73"/>
        <v>3.9187500000000388</v>
      </c>
    </row>
    <row r="632" spans="118:119" x14ac:dyDescent="0.35">
      <c r="DN632" s="69">
        <v>1028</v>
      </c>
      <c r="DO632" s="91">
        <f t="shared" si="73"/>
        <v>3.9250000000000389</v>
      </c>
    </row>
    <row r="633" spans="118:119" x14ac:dyDescent="0.35">
      <c r="DN633" s="69">
        <v>1029</v>
      </c>
      <c r="DO633" s="91">
        <f t="shared" si="73"/>
        <v>3.931250000000039</v>
      </c>
    </row>
    <row r="634" spans="118:119" x14ac:dyDescent="0.35">
      <c r="DN634" s="69">
        <v>1030</v>
      </c>
      <c r="DO634" s="91">
        <f t="shared" si="73"/>
        <v>3.9375000000000391</v>
      </c>
    </row>
    <row r="635" spans="118:119" x14ac:dyDescent="0.35">
      <c r="DN635" s="69">
        <v>1031</v>
      </c>
      <c r="DO635" s="91">
        <f t="shared" si="73"/>
        <v>3.9437500000000392</v>
      </c>
    </row>
    <row r="636" spans="118:119" x14ac:dyDescent="0.35">
      <c r="DN636" s="69">
        <v>1032</v>
      </c>
      <c r="DO636" s="91">
        <f t="shared" si="73"/>
        <v>3.9500000000000393</v>
      </c>
    </row>
    <row r="637" spans="118:119" x14ac:dyDescent="0.35">
      <c r="DN637" s="69">
        <v>1033</v>
      </c>
      <c r="DO637" s="91">
        <f t="shared" si="73"/>
        <v>3.9562500000000393</v>
      </c>
    </row>
    <row r="638" spans="118:119" x14ac:dyDescent="0.35">
      <c r="DN638" s="69">
        <v>1034</v>
      </c>
      <c r="DO638" s="91">
        <f t="shared" si="73"/>
        <v>3.9625000000000394</v>
      </c>
    </row>
    <row r="639" spans="118:119" x14ac:dyDescent="0.35">
      <c r="DN639" s="69">
        <v>1035</v>
      </c>
      <c r="DO639" s="91">
        <f t="shared" si="73"/>
        <v>3.9687500000000395</v>
      </c>
    </row>
    <row r="640" spans="118:119" x14ac:dyDescent="0.35">
      <c r="DN640" s="69">
        <v>1036</v>
      </c>
      <c r="DO640" s="91">
        <f t="shared" si="73"/>
        <v>3.9750000000000396</v>
      </c>
    </row>
    <row r="641" spans="118:119" x14ac:dyDescent="0.35">
      <c r="DN641" s="69">
        <v>1037</v>
      </c>
      <c r="DO641" s="91">
        <f t="shared" si="73"/>
        <v>3.9812500000000397</v>
      </c>
    </row>
    <row r="642" spans="118:119" x14ac:dyDescent="0.35">
      <c r="DN642" s="69">
        <v>1038</v>
      </c>
      <c r="DO642" s="91">
        <f t="shared" si="73"/>
        <v>3.9875000000000398</v>
      </c>
    </row>
    <row r="643" spans="118:119" x14ac:dyDescent="0.35">
      <c r="DN643" s="69">
        <v>1039</v>
      </c>
      <c r="DO643" s="91">
        <f t="shared" si="73"/>
        <v>3.9937500000000399</v>
      </c>
    </row>
    <row r="644" spans="118:119" x14ac:dyDescent="0.35">
      <c r="DN644" s="69">
        <v>1040</v>
      </c>
      <c r="DO644" s="91">
        <f t="shared" si="73"/>
        <v>4.00000000000004</v>
      </c>
    </row>
    <row r="645" spans="118:119" x14ac:dyDescent="0.35">
      <c r="DN645" s="69">
        <v>1041</v>
      </c>
      <c r="DO645" s="91">
        <f t="shared" si="73"/>
        <v>4.0062500000000396</v>
      </c>
    </row>
    <row r="646" spans="118:119" x14ac:dyDescent="0.35">
      <c r="DN646" s="69">
        <v>1042</v>
      </c>
      <c r="DO646" s="91">
        <f t="shared" ref="DO646:DO709" si="74">DO645+0.00625</f>
        <v>4.0125000000000393</v>
      </c>
    </row>
    <row r="647" spans="118:119" x14ac:dyDescent="0.35">
      <c r="DN647" s="69">
        <v>1043</v>
      </c>
      <c r="DO647" s="91">
        <f t="shared" si="74"/>
        <v>4.0187500000000389</v>
      </c>
    </row>
    <row r="648" spans="118:119" x14ac:dyDescent="0.35">
      <c r="DN648" s="69">
        <v>1044</v>
      </c>
      <c r="DO648" s="91">
        <f t="shared" si="74"/>
        <v>4.0250000000000385</v>
      </c>
    </row>
    <row r="649" spans="118:119" x14ac:dyDescent="0.35">
      <c r="DN649" s="69">
        <v>1045</v>
      </c>
      <c r="DO649" s="91">
        <f t="shared" si="74"/>
        <v>4.0312500000000382</v>
      </c>
    </row>
    <row r="650" spans="118:119" x14ac:dyDescent="0.35">
      <c r="DN650" s="69">
        <v>1046</v>
      </c>
      <c r="DO650" s="91">
        <f t="shared" si="74"/>
        <v>4.0375000000000378</v>
      </c>
    </row>
    <row r="651" spans="118:119" x14ac:dyDescent="0.35">
      <c r="DN651" s="69">
        <v>1047</v>
      </c>
      <c r="DO651" s="91">
        <f t="shared" si="74"/>
        <v>4.0437500000000375</v>
      </c>
    </row>
    <row r="652" spans="118:119" x14ac:dyDescent="0.35">
      <c r="DN652" s="69">
        <v>1048</v>
      </c>
      <c r="DO652" s="91">
        <f t="shared" si="74"/>
        <v>4.0500000000000371</v>
      </c>
    </row>
    <row r="653" spans="118:119" x14ac:dyDescent="0.35">
      <c r="DN653" s="69">
        <v>1049</v>
      </c>
      <c r="DO653" s="91">
        <f t="shared" si="74"/>
        <v>4.0562500000000368</v>
      </c>
    </row>
    <row r="654" spans="118:119" x14ac:dyDescent="0.35">
      <c r="DN654" s="69">
        <v>1050</v>
      </c>
      <c r="DO654" s="91">
        <f t="shared" si="74"/>
        <v>4.0625000000000364</v>
      </c>
    </row>
    <row r="655" spans="118:119" x14ac:dyDescent="0.35">
      <c r="DN655" s="69">
        <v>1051</v>
      </c>
      <c r="DO655" s="91">
        <f t="shared" si="74"/>
        <v>4.0687500000000361</v>
      </c>
    </row>
    <row r="656" spans="118:119" x14ac:dyDescent="0.35">
      <c r="DN656" s="69">
        <v>1052</v>
      </c>
      <c r="DO656" s="91">
        <f t="shared" si="74"/>
        <v>4.0750000000000357</v>
      </c>
    </row>
    <row r="657" spans="118:119" x14ac:dyDescent="0.35">
      <c r="DN657" s="69">
        <v>1053</v>
      </c>
      <c r="DO657" s="91">
        <f t="shared" si="74"/>
        <v>4.0812500000000353</v>
      </c>
    </row>
    <row r="658" spans="118:119" x14ac:dyDescent="0.35">
      <c r="DN658" s="69">
        <v>1054</v>
      </c>
      <c r="DO658" s="91">
        <f t="shared" si="74"/>
        <v>4.087500000000035</v>
      </c>
    </row>
    <row r="659" spans="118:119" x14ac:dyDescent="0.35">
      <c r="DN659" s="69">
        <v>1055</v>
      </c>
      <c r="DO659" s="91">
        <f t="shared" si="74"/>
        <v>4.0937500000000346</v>
      </c>
    </row>
    <row r="660" spans="118:119" x14ac:dyDescent="0.35">
      <c r="DN660" s="69">
        <v>1056</v>
      </c>
      <c r="DO660" s="91">
        <f t="shared" si="74"/>
        <v>4.1000000000000343</v>
      </c>
    </row>
    <row r="661" spans="118:119" x14ac:dyDescent="0.35">
      <c r="DN661" s="69">
        <v>1057</v>
      </c>
      <c r="DO661" s="91">
        <f t="shared" si="74"/>
        <v>4.1062500000000339</v>
      </c>
    </row>
    <row r="662" spans="118:119" x14ac:dyDescent="0.35">
      <c r="DN662" s="69">
        <v>1058</v>
      </c>
      <c r="DO662" s="91">
        <f t="shared" si="74"/>
        <v>4.1125000000000336</v>
      </c>
    </row>
    <row r="663" spans="118:119" x14ac:dyDescent="0.35">
      <c r="DN663" s="69">
        <v>1059</v>
      </c>
      <c r="DO663" s="91">
        <f t="shared" si="74"/>
        <v>4.1187500000000332</v>
      </c>
    </row>
    <row r="664" spans="118:119" x14ac:dyDescent="0.35">
      <c r="DN664" s="69">
        <v>1060</v>
      </c>
      <c r="DO664" s="91">
        <f t="shared" si="74"/>
        <v>4.1250000000000329</v>
      </c>
    </row>
    <row r="665" spans="118:119" x14ac:dyDescent="0.35">
      <c r="DN665" s="69">
        <v>1061</v>
      </c>
      <c r="DO665" s="91">
        <f t="shared" si="74"/>
        <v>4.1312500000000325</v>
      </c>
    </row>
    <row r="666" spans="118:119" x14ac:dyDescent="0.35">
      <c r="DN666" s="69">
        <v>1062</v>
      </c>
      <c r="DO666" s="91">
        <f t="shared" si="74"/>
        <v>4.1375000000000322</v>
      </c>
    </row>
    <row r="667" spans="118:119" x14ac:dyDescent="0.35">
      <c r="DN667" s="69">
        <v>1063</v>
      </c>
      <c r="DO667" s="91">
        <f t="shared" si="74"/>
        <v>4.1437500000000318</v>
      </c>
    </row>
    <row r="668" spans="118:119" x14ac:dyDescent="0.35">
      <c r="DN668" s="69">
        <v>1064</v>
      </c>
      <c r="DO668" s="91">
        <f t="shared" si="74"/>
        <v>4.1500000000000314</v>
      </c>
    </row>
    <row r="669" spans="118:119" x14ac:dyDescent="0.35">
      <c r="DN669" s="69">
        <v>1065</v>
      </c>
      <c r="DO669" s="91">
        <f t="shared" si="74"/>
        <v>4.1562500000000311</v>
      </c>
    </row>
    <row r="670" spans="118:119" x14ac:dyDescent="0.35">
      <c r="DN670" s="69">
        <v>1066</v>
      </c>
      <c r="DO670" s="91">
        <f t="shared" si="74"/>
        <v>4.1625000000000307</v>
      </c>
    </row>
    <row r="671" spans="118:119" x14ac:dyDescent="0.35">
      <c r="DN671" s="69">
        <v>1067</v>
      </c>
      <c r="DO671" s="91">
        <f t="shared" si="74"/>
        <v>4.1687500000000304</v>
      </c>
    </row>
    <row r="672" spans="118:119" x14ac:dyDescent="0.35">
      <c r="DN672" s="69">
        <v>1068</v>
      </c>
      <c r="DO672" s="91">
        <f t="shared" si="74"/>
        <v>4.17500000000003</v>
      </c>
    </row>
    <row r="673" spans="118:119" x14ac:dyDescent="0.35">
      <c r="DN673" s="69">
        <v>1069</v>
      </c>
      <c r="DO673" s="91">
        <f t="shared" si="74"/>
        <v>4.1812500000000297</v>
      </c>
    </row>
    <row r="674" spans="118:119" x14ac:dyDescent="0.35">
      <c r="DN674" s="69">
        <v>1070</v>
      </c>
      <c r="DO674" s="91">
        <f t="shared" si="74"/>
        <v>4.1875000000000293</v>
      </c>
    </row>
    <row r="675" spans="118:119" x14ac:dyDescent="0.35">
      <c r="DN675" s="69">
        <v>1071</v>
      </c>
      <c r="DO675" s="91">
        <f t="shared" si="74"/>
        <v>4.193750000000029</v>
      </c>
    </row>
    <row r="676" spans="118:119" x14ac:dyDescent="0.35">
      <c r="DN676" s="69">
        <v>1072</v>
      </c>
      <c r="DO676" s="91">
        <f t="shared" si="74"/>
        <v>4.2000000000000286</v>
      </c>
    </row>
    <row r="677" spans="118:119" x14ac:dyDescent="0.35">
      <c r="DN677" s="69">
        <v>1073</v>
      </c>
      <c r="DO677" s="91">
        <f t="shared" si="74"/>
        <v>4.2062500000000282</v>
      </c>
    </row>
    <row r="678" spans="118:119" x14ac:dyDescent="0.35">
      <c r="DN678" s="69">
        <v>1074</v>
      </c>
      <c r="DO678" s="91">
        <f t="shared" si="74"/>
        <v>4.2125000000000279</v>
      </c>
    </row>
    <row r="679" spans="118:119" x14ac:dyDescent="0.35">
      <c r="DN679" s="69">
        <v>1075</v>
      </c>
      <c r="DO679" s="91">
        <f t="shared" si="74"/>
        <v>4.2187500000000275</v>
      </c>
    </row>
    <row r="680" spans="118:119" x14ac:dyDescent="0.35">
      <c r="DN680" s="69">
        <v>1076</v>
      </c>
      <c r="DO680" s="91">
        <f t="shared" si="74"/>
        <v>4.2250000000000272</v>
      </c>
    </row>
    <row r="681" spans="118:119" x14ac:dyDescent="0.35">
      <c r="DN681" s="69">
        <v>1077</v>
      </c>
      <c r="DO681" s="91">
        <f t="shared" si="74"/>
        <v>4.2312500000000268</v>
      </c>
    </row>
    <row r="682" spans="118:119" x14ac:dyDescent="0.35">
      <c r="DN682" s="69">
        <v>1078</v>
      </c>
      <c r="DO682" s="91">
        <f t="shared" si="74"/>
        <v>4.2375000000000265</v>
      </c>
    </row>
    <row r="683" spans="118:119" x14ac:dyDescent="0.35">
      <c r="DN683" s="69">
        <v>1079</v>
      </c>
      <c r="DO683" s="91">
        <f t="shared" si="74"/>
        <v>4.2437500000000261</v>
      </c>
    </row>
    <row r="684" spans="118:119" x14ac:dyDescent="0.35">
      <c r="DN684" s="69">
        <v>1080</v>
      </c>
      <c r="DO684" s="91">
        <f t="shared" si="74"/>
        <v>4.2500000000000258</v>
      </c>
    </row>
    <row r="685" spans="118:119" x14ac:dyDescent="0.35">
      <c r="DN685" s="69">
        <v>1081</v>
      </c>
      <c r="DO685" s="91">
        <f t="shared" si="74"/>
        <v>4.2562500000000254</v>
      </c>
    </row>
    <row r="686" spans="118:119" x14ac:dyDescent="0.35">
      <c r="DN686" s="69">
        <v>1082</v>
      </c>
      <c r="DO686" s="91">
        <f t="shared" si="74"/>
        <v>4.262500000000025</v>
      </c>
    </row>
    <row r="687" spans="118:119" x14ac:dyDescent="0.35">
      <c r="DN687" s="69">
        <v>1083</v>
      </c>
      <c r="DO687" s="91">
        <f t="shared" si="74"/>
        <v>4.2687500000000247</v>
      </c>
    </row>
    <row r="688" spans="118:119" x14ac:dyDescent="0.35">
      <c r="DN688" s="69">
        <v>1084</v>
      </c>
      <c r="DO688" s="91">
        <f t="shared" si="74"/>
        <v>4.2750000000000243</v>
      </c>
    </row>
    <row r="689" spans="118:119" x14ac:dyDescent="0.35">
      <c r="DN689" s="69">
        <v>1085</v>
      </c>
      <c r="DO689" s="91">
        <f t="shared" si="74"/>
        <v>4.281250000000024</v>
      </c>
    </row>
    <row r="690" spans="118:119" x14ac:dyDescent="0.35">
      <c r="DN690" s="69">
        <v>1086</v>
      </c>
      <c r="DO690" s="91">
        <f t="shared" si="74"/>
        <v>4.2875000000000236</v>
      </c>
    </row>
    <row r="691" spans="118:119" x14ac:dyDescent="0.35">
      <c r="DN691" s="69">
        <v>1087</v>
      </c>
      <c r="DO691" s="91">
        <f t="shared" si="74"/>
        <v>4.2937500000000233</v>
      </c>
    </row>
    <row r="692" spans="118:119" x14ac:dyDescent="0.35">
      <c r="DN692" s="69">
        <v>1088</v>
      </c>
      <c r="DO692" s="91">
        <f t="shared" si="74"/>
        <v>4.3000000000000229</v>
      </c>
    </row>
    <row r="693" spans="118:119" x14ac:dyDescent="0.35">
      <c r="DN693" s="69">
        <v>1089</v>
      </c>
      <c r="DO693" s="91">
        <f t="shared" si="74"/>
        <v>4.3062500000000226</v>
      </c>
    </row>
    <row r="694" spans="118:119" x14ac:dyDescent="0.35">
      <c r="DN694" s="69">
        <v>1090</v>
      </c>
      <c r="DO694" s="91">
        <f t="shared" si="74"/>
        <v>4.3125000000000222</v>
      </c>
    </row>
    <row r="695" spans="118:119" x14ac:dyDescent="0.35">
      <c r="DN695" s="69">
        <v>1091</v>
      </c>
      <c r="DO695" s="91">
        <f t="shared" si="74"/>
        <v>4.3187500000000218</v>
      </c>
    </row>
    <row r="696" spans="118:119" x14ac:dyDescent="0.35">
      <c r="DN696" s="69">
        <v>1092</v>
      </c>
      <c r="DO696" s="91">
        <f t="shared" si="74"/>
        <v>4.3250000000000215</v>
      </c>
    </row>
    <row r="697" spans="118:119" x14ac:dyDescent="0.35">
      <c r="DN697" s="69">
        <v>1093</v>
      </c>
      <c r="DO697" s="91">
        <f t="shared" si="74"/>
        <v>4.3312500000000211</v>
      </c>
    </row>
    <row r="698" spans="118:119" x14ac:dyDescent="0.35">
      <c r="DN698" s="69">
        <v>1094</v>
      </c>
      <c r="DO698" s="91">
        <f t="shared" si="74"/>
        <v>4.3375000000000208</v>
      </c>
    </row>
    <row r="699" spans="118:119" x14ac:dyDescent="0.35">
      <c r="DN699" s="69">
        <v>1095</v>
      </c>
      <c r="DO699" s="91">
        <f t="shared" si="74"/>
        <v>4.3437500000000204</v>
      </c>
    </row>
    <row r="700" spans="118:119" x14ac:dyDescent="0.35">
      <c r="DN700" s="69">
        <v>1096</v>
      </c>
      <c r="DO700" s="91">
        <f t="shared" si="74"/>
        <v>4.3500000000000201</v>
      </c>
    </row>
    <row r="701" spans="118:119" x14ac:dyDescent="0.35">
      <c r="DN701" s="69">
        <v>1097</v>
      </c>
      <c r="DO701" s="91">
        <f t="shared" si="74"/>
        <v>4.3562500000000197</v>
      </c>
    </row>
    <row r="702" spans="118:119" x14ac:dyDescent="0.35">
      <c r="DN702" s="69">
        <v>1098</v>
      </c>
      <c r="DO702" s="91">
        <f t="shared" si="74"/>
        <v>4.3625000000000194</v>
      </c>
    </row>
    <row r="703" spans="118:119" x14ac:dyDescent="0.35">
      <c r="DN703" s="69">
        <v>1099</v>
      </c>
      <c r="DO703" s="91">
        <f t="shared" si="74"/>
        <v>4.368750000000019</v>
      </c>
    </row>
    <row r="704" spans="118:119" x14ac:dyDescent="0.35">
      <c r="DN704" s="69">
        <v>1100</v>
      </c>
      <c r="DO704" s="91">
        <f t="shared" si="74"/>
        <v>4.3750000000000187</v>
      </c>
    </row>
    <row r="705" spans="118:119" x14ac:dyDescent="0.35">
      <c r="DN705" s="69">
        <v>1101</v>
      </c>
      <c r="DO705" s="91">
        <f t="shared" si="74"/>
        <v>4.3812500000000183</v>
      </c>
    </row>
    <row r="706" spans="118:119" x14ac:dyDescent="0.35">
      <c r="DN706" s="69">
        <v>1102</v>
      </c>
      <c r="DO706" s="91">
        <f t="shared" si="74"/>
        <v>4.3875000000000179</v>
      </c>
    </row>
    <row r="707" spans="118:119" x14ac:dyDescent="0.35">
      <c r="DN707" s="69">
        <v>1103</v>
      </c>
      <c r="DO707" s="91">
        <f t="shared" si="74"/>
        <v>4.3937500000000176</v>
      </c>
    </row>
    <row r="708" spans="118:119" x14ac:dyDescent="0.35">
      <c r="DN708" s="69">
        <v>1104</v>
      </c>
      <c r="DO708" s="91">
        <f t="shared" si="74"/>
        <v>4.4000000000000172</v>
      </c>
    </row>
    <row r="709" spans="118:119" x14ac:dyDescent="0.35">
      <c r="DN709" s="69">
        <v>1105</v>
      </c>
      <c r="DO709" s="91">
        <f t="shared" si="74"/>
        <v>4.4062500000000169</v>
      </c>
    </row>
    <row r="710" spans="118:119" x14ac:dyDescent="0.35">
      <c r="DN710" s="69">
        <v>1106</v>
      </c>
      <c r="DO710" s="91">
        <f t="shared" ref="DO710:DO773" si="75">DO709+0.00625</f>
        <v>4.4125000000000165</v>
      </c>
    </row>
    <row r="711" spans="118:119" x14ac:dyDescent="0.35">
      <c r="DN711" s="69">
        <v>1107</v>
      </c>
      <c r="DO711" s="91">
        <f t="shared" si="75"/>
        <v>4.4187500000000162</v>
      </c>
    </row>
    <row r="712" spans="118:119" x14ac:dyDescent="0.35">
      <c r="DN712" s="69">
        <v>1108</v>
      </c>
      <c r="DO712" s="91">
        <f t="shared" si="75"/>
        <v>4.4250000000000158</v>
      </c>
    </row>
    <row r="713" spans="118:119" x14ac:dyDescent="0.35">
      <c r="DN713" s="69">
        <v>1109</v>
      </c>
      <c r="DO713" s="91">
        <f t="shared" si="75"/>
        <v>4.4312500000000155</v>
      </c>
    </row>
    <row r="714" spans="118:119" x14ac:dyDescent="0.35">
      <c r="DN714" s="69">
        <v>1110</v>
      </c>
      <c r="DO714" s="91">
        <f t="shared" si="75"/>
        <v>4.4375000000000151</v>
      </c>
    </row>
    <row r="715" spans="118:119" x14ac:dyDescent="0.35">
      <c r="DN715" s="69">
        <v>1111</v>
      </c>
      <c r="DO715" s="91">
        <f t="shared" si="75"/>
        <v>4.4437500000000147</v>
      </c>
    </row>
    <row r="716" spans="118:119" x14ac:dyDescent="0.35">
      <c r="DN716" s="69">
        <v>1112</v>
      </c>
      <c r="DO716" s="91">
        <f t="shared" si="75"/>
        <v>4.4500000000000144</v>
      </c>
    </row>
    <row r="717" spans="118:119" x14ac:dyDescent="0.35">
      <c r="DN717" s="69">
        <v>1113</v>
      </c>
      <c r="DO717" s="91">
        <f t="shared" si="75"/>
        <v>4.456250000000014</v>
      </c>
    </row>
    <row r="718" spans="118:119" x14ac:dyDescent="0.35">
      <c r="DN718" s="69">
        <v>1114</v>
      </c>
      <c r="DO718" s="91">
        <f t="shared" si="75"/>
        <v>4.4625000000000137</v>
      </c>
    </row>
    <row r="719" spans="118:119" x14ac:dyDescent="0.35">
      <c r="DN719" s="69">
        <v>1115</v>
      </c>
      <c r="DO719" s="91">
        <f t="shared" si="75"/>
        <v>4.4687500000000133</v>
      </c>
    </row>
    <row r="720" spans="118:119" x14ac:dyDescent="0.35">
      <c r="DN720" s="69">
        <v>1116</v>
      </c>
      <c r="DO720" s="91">
        <f t="shared" si="75"/>
        <v>4.475000000000013</v>
      </c>
    </row>
    <row r="721" spans="118:119" x14ac:dyDescent="0.35">
      <c r="DN721" s="69">
        <v>1117</v>
      </c>
      <c r="DO721" s="91">
        <f t="shared" si="75"/>
        <v>4.4812500000000126</v>
      </c>
    </row>
    <row r="722" spans="118:119" x14ac:dyDescent="0.35">
      <c r="DN722" s="69">
        <v>1118</v>
      </c>
      <c r="DO722" s="91">
        <f t="shared" si="75"/>
        <v>4.4875000000000123</v>
      </c>
    </row>
    <row r="723" spans="118:119" x14ac:dyDescent="0.35">
      <c r="DN723" s="69">
        <v>1119</v>
      </c>
      <c r="DO723" s="91">
        <f t="shared" si="75"/>
        <v>4.4937500000000119</v>
      </c>
    </row>
    <row r="724" spans="118:119" x14ac:dyDescent="0.35">
      <c r="DN724" s="69">
        <v>1120</v>
      </c>
      <c r="DO724" s="91">
        <f t="shared" si="75"/>
        <v>4.5000000000000115</v>
      </c>
    </row>
    <row r="725" spans="118:119" x14ac:dyDescent="0.35">
      <c r="DN725" s="69">
        <v>1121</v>
      </c>
      <c r="DO725" s="91">
        <f t="shared" si="75"/>
        <v>4.5062500000000112</v>
      </c>
    </row>
    <row r="726" spans="118:119" x14ac:dyDescent="0.35">
      <c r="DN726" s="69">
        <v>1122</v>
      </c>
      <c r="DO726" s="91">
        <f t="shared" si="75"/>
        <v>4.5125000000000108</v>
      </c>
    </row>
    <row r="727" spans="118:119" x14ac:dyDescent="0.35">
      <c r="DN727" s="69">
        <v>1123</v>
      </c>
      <c r="DO727" s="91">
        <f t="shared" si="75"/>
        <v>4.5187500000000105</v>
      </c>
    </row>
    <row r="728" spans="118:119" x14ac:dyDescent="0.35">
      <c r="DN728" s="69">
        <v>1124</v>
      </c>
      <c r="DO728" s="91">
        <f t="shared" si="75"/>
        <v>4.5250000000000101</v>
      </c>
    </row>
    <row r="729" spans="118:119" x14ac:dyDescent="0.35">
      <c r="DN729" s="69">
        <v>1125</v>
      </c>
      <c r="DO729" s="91">
        <f t="shared" si="75"/>
        <v>4.5312500000000098</v>
      </c>
    </row>
    <row r="730" spans="118:119" x14ac:dyDescent="0.35">
      <c r="DN730" s="69">
        <v>1126</v>
      </c>
      <c r="DO730" s="91">
        <f t="shared" si="75"/>
        <v>4.5375000000000094</v>
      </c>
    </row>
    <row r="731" spans="118:119" x14ac:dyDescent="0.35">
      <c r="DN731" s="69">
        <v>1127</v>
      </c>
      <c r="DO731" s="91">
        <f t="shared" si="75"/>
        <v>4.5437500000000091</v>
      </c>
    </row>
    <row r="732" spans="118:119" x14ac:dyDescent="0.35">
      <c r="DN732" s="69">
        <v>1128</v>
      </c>
      <c r="DO732" s="91">
        <f t="shared" si="75"/>
        <v>4.5500000000000087</v>
      </c>
    </row>
    <row r="733" spans="118:119" x14ac:dyDescent="0.35">
      <c r="DN733" s="69">
        <v>1129</v>
      </c>
      <c r="DO733" s="91">
        <f t="shared" si="75"/>
        <v>4.5562500000000083</v>
      </c>
    </row>
    <row r="734" spans="118:119" x14ac:dyDescent="0.35">
      <c r="DN734" s="69">
        <v>1130</v>
      </c>
      <c r="DO734" s="91">
        <f t="shared" si="75"/>
        <v>4.562500000000008</v>
      </c>
    </row>
    <row r="735" spans="118:119" x14ac:dyDescent="0.35">
      <c r="DN735" s="69">
        <v>1131</v>
      </c>
      <c r="DO735" s="91">
        <f t="shared" si="75"/>
        <v>4.5687500000000076</v>
      </c>
    </row>
    <row r="736" spans="118:119" x14ac:dyDescent="0.35">
      <c r="DN736" s="69">
        <v>1132</v>
      </c>
      <c r="DO736" s="91">
        <f t="shared" si="75"/>
        <v>4.5750000000000073</v>
      </c>
    </row>
    <row r="737" spans="118:119" x14ac:dyDescent="0.35">
      <c r="DN737" s="69">
        <v>1133</v>
      </c>
      <c r="DO737" s="91">
        <f t="shared" si="75"/>
        <v>4.5812500000000069</v>
      </c>
    </row>
    <row r="738" spans="118:119" x14ac:dyDescent="0.35">
      <c r="DN738" s="69">
        <v>1134</v>
      </c>
      <c r="DO738" s="91">
        <f t="shared" si="75"/>
        <v>4.5875000000000066</v>
      </c>
    </row>
    <row r="739" spans="118:119" x14ac:dyDescent="0.35">
      <c r="DN739" s="69">
        <v>1135</v>
      </c>
      <c r="DO739" s="91">
        <f t="shared" si="75"/>
        <v>4.5937500000000062</v>
      </c>
    </row>
    <row r="740" spans="118:119" x14ac:dyDescent="0.35">
      <c r="DN740" s="69">
        <v>1136</v>
      </c>
      <c r="DO740" s="91">
        <f t="shared" si="75"/>
        <v>4.6000000000000059</v>
      </c>
    </row>
    <row r="741" spans="118:119" x14ac:dyDescent="0.35">
      <c r="DN741" s="69">
        <v>1137</v>
      </c>
      <c r="DO741" s="91">
        <f t="shared" si="75"/>
        <v>4.6062500000000055</v>
      </c>
    </row>
    <row r="742" spans="118:119" x14ac:dyDescent="0.35">
      <c r="DN742" s="69">
        <v>1138</v>
      </c>
      <c r="DO742" s="91">
        <f t="shared" si="75"/>
        <v>4.6125000000000052</v>
      </c>
    </row>
    <row r="743" spans="118:119" x14ac:dyDescent="0.35">
      <c r="DN743" s="69">
        <v>1139</v>
      </c>
      <c r="DO743" s="91">
        <f t="shared" si="75"/>
        <v>4.6187500000000048</v>
      </c>
    </row>
    <row r="744" spans="118:119" x14ac:dyDescent="0.35">
      <c r="DN744" s="69">
        <v>1140</v>
      </c>
      <c r="DO744" s="91">
        <f t="shared" si="75"/>
        <v>4.6250000000000044</v>
      </c>
    </row>
    <row r="745" spans="118:119" x14ac:dyDescent="0.35">
      <c r="DN745" s="69">
        <v>1141</v>
      </c>
      <c r="DO745" s="91">
        <f t="shared" si="75"/>
        <v>4.6312500000000041</v>
      </c>
    </row>
    <row r="746" spans="118:119" x14ac:dyDescent="0.35">
      <c r="DN746" s="69">
        <v>1142</v>
      </c>
      <c r="DO746" s="91">
        <f t="shared" si="75"/>
        <v>4.6375000000000037</v>
      </c>
    </row>
    <row r="747" spans="118:119" x14ac:dyDescent="0.35">
      <c r="DN747" s="69">
        <v>1143</v>
      </c>
      <c r="DO747" s="91">
        <f t="shared" si="75"/>
        <v>4.6437500000000034</v>
      </c>
    </row>
    <row r="748" spans="118:119" x14ac:dyDescent="0.35">
      <c r="DN748" s="69">
        <v>1144</v>
      </c>
      <c r="DO748" s="91">
        <f t="shared" si="75"/>
        <v>4.650000000000003</v>
      </c>
    </row>
    <row r="749" spans="118:119" x14ac:dyDescent="0.35">
      <c r="DN749" s="69">
        <v>1145</v>
      </c>
      <c r="DO749" s="91">
        <f t="shared" si="75"/>
        <v>4.6562500000000027</v>
      </c>
    </row>
    <row r="750" spans="118:119" x14ac:dyDescent="0.35">
      <c r="DN750" s="69">
        <v>1146</v>
      </c>
      <c r="DO750" s="91">
        <f t="shared" si="75"/>
        <v>4.6625000000000023</v>
      </c>
    </row>
    <row r="751" spans="118:119" x14ac:dyDescent="0.35">
      <c r="DN751" s="69">
        <v>1147</v>
      </c>
      <c r="DO751" s="91">
        <f t="shared" si="75"/>
        <v>4.668750000000002</v>
      </c>
    </row>
    <row r="752" spans="118:119" x14ac:dyDescent="0.35">
      <c r="DN752" s="69">
        <v>1148</v>
      </c>
      <c r="DO752" s="91">
        <f t="shared" si="75"/>
        <v>4.6750000000000016</v>
      </c>
    </row>
    <row r="753" spans="118:119" x14ac:dyDescent="0.35">
      <c r="DN753" s="69">
        <v>1149</v>
      </c>
      <c r="DO753" s="91">
        <f t="shared" si="75"/>
        <v>4.6812500000000012</v>
      </c>
    </row>
    <row r="754" spans="118:119" x14ac:dyDescent="0.35">
      <c r="DN754" s="69">
        <v>1150</v>
      </c>
      <c r="DO754" s="91">
        <f t="shared" si="75"/>
        <v>4.6875000000000009</v>
      </c>
    </row>
    <row r="755" spans="118:119" x14ac:dyDescent="0.35">
      <c r="DN755" s="69">
        <v>1151</v>
      </c>
      <c r="DO755" s="91">
        <f t="shared" si="75"/>
        <v>4.6937500000000005</v>
      </c>
    </row>
    <row r="756" spans="118:119" x14ac:dyDescent="0.35">
      <c r="DN756" s="69">
        <v>1152</v>
      </c>
      <c r="DO756" s="91">
        <f t="shared" si="75"/>
        <v>4.7</v>
      </c>
    </row>
    <row r="757" spans="118:119" x14ac:dyDescent="0.35">
      <c r="DN757" s="69">
        <v>1153</v>
      </c>
      <c r="DO757" s="91">
        <f t="shared" si="75"/>
        <v>4.7062499999999998</v>
      </c>
    </row>
    <row r="758" spans="118:119" x14ac:dyDescent="0.35">
      <c r="DN758" s="69">
        <v>1154</v>
      </c>
      <c r="DO758" s="91">
        <f t="shared" si="75"/>
        <v>4.7124999999999995</v>
      </c>
    </row>
    <row r="759" spans="118:119" x14ac:dyDescent="0.35">
      <c r="DN759" s="69">
        <v>1155</v>
      </c>
      <c r="DO759" s="91">
        <f t="shared" si="75"/>
        <v>4.7187499999999991</v>
      </c>
    </row>
    <row r="760" spans="118:119" x14ac:dyDescent="0.35">
      <c r="DN760" s="69">
        <v>1156</v>
      </c>
      <c r="DO760" s="91">
        <f t="shared" si="75"/>
        <v>4.7249999999999988</v>
      </c>
    </row>
    <row r="761" spans="118:119" x14ac:dyDescent="0.35">
      <c r="DN761" s="69">
        <v>1157</v>
      </c>
      <c r="DO761" s="91">
        <f t="shared" si="75"/>
        <v>4.7312499999999984</v>
      </c>
    </row>
    <row r="762" spans="118:119" x14ac:dyDescent="0.35">
      <c r="DN762" s="69">
        <v>1158</v>
      </c>
      <c r="DO762" s="91">
        <f t="shared" si="75"/>
        <v>4.737499999999998</v>
      </c>
    </row>
    <row r="763" spans="118:119" x14ac:dyDescent="0.35">
      <c r="DN763" s="69">
        <v>1159</v>
      </c>
      <c r="DO763" s="91">
        <f t="shared" si="75"/>
        <v>4.7437499999999977</v>
      </c>
    </row>
    <row r="764" spans="118:119" x14ac:dyDescent="0.35">
      <c r="DN764" s="69">
        <v>1160</v>
      </c>
      <c r="DO764" s="91">
        <f t="shared" si="75"/>
        <v>4.7499999999999973</v>
      </c>
    </row>
    <row r="765" spans="118:119" x14ac:dyDescent="0.35">
      <c r="DN765" s="69">
        <v>1161</v>
      </c>
      <c r="DO765" s="91">
        <f t="shared" si="75"/>
        <v>4.756249999999997</v>
      </c>
    </row>
    <row r="766" spans="118:119" x14ac:dyDescent="0.35">
      <c r="DN766" s="69">
        <v>1162</v>
      </c>
      <c r="DO766" s="91">
        <f t="shared" si="75"/>
        <v>4.7624999999999966</v>
      </c>
    </row>
    <row r="767" spans="118:119" x14ac:dyDescent="0.35">
      <c r="DN767" s="69">
        <v>1163</v>
      </c>
      <c r="DO767" s="91">
        <f t="shared" si="75"/>
        <v>4.7687499999999963</v>
      </c>
    </row>
    <row r="768" spans="118:119" x14ac:dyDescent="0.35">
      <c r="DN768" s="69">
        <v>1164</v>
      </c>
      <c r="DO768" s="91">
        <f t="shared" si="75"/>
        <v>4.7749999999999959</v>
      </c>
    </row>
    <row r="769" spans="118:119" x14ac:dyDescent="0.35">
      <c r="DN769" s="69">
        <v>1165</v>
      </c>
      <c r="DO769" s="91">
        <f t="shared" si="75"/>
        <v>4.7812499999999956</v>
      </c>
    </row>
    <row r="770" spans="118:119" x14ac:dyDescent="0.35">
      <c r="DN770" s="69">
        <v>1166</v>
      </c>
      <c r="DO770" s="91">
        <f t="shared" si="75"/>
        <v>4.7874999999999952</v>
      </c>
    </row>
    <row r="771" spans="118:119" x14ac:dyDescent="0.35">
      <c r="DN771" s="69">
        <v>1167</v>
      </c>
      <c r="DO771" s="91">
        <f t="shared" si="75"/>
        <v>4.7937499999999948</v>
      </c>
    </row>
    <row r="772" spans="118:119" x14ac:dyDescent="0.35">
      <c r="DN772" s="69">
        <v>1168</v>
      </c>
      <c r="DO772" s="91">
        <f t="shared" si="75"/>
        <v>4.7999999999999945</v>
      </c>
    </row>
    <row r="773" spans="118:119" x14ac:dyDescent="0.35">
      <c r="DN773" s="69">
        <v>1169</v>
      </c>
      <c r="DO773" s="91">
        <f t="shared" si="75"/>
        <v>4.8062499999999941</v>
      </c>
    </row>
    <row r="774" spans="118:119" x14ac:dyDescent="0.35">
      <c r="DN774" s="69">
        <v>1170</v>
      </c>
      <c r="DO774" s="91">
        <f t="shared" ref="DO774:DO837" si="76">DO773+0.00625</f>
        <v>4.8124999999999938</v>
      </c>
    </row>
    <row r="775" spans="118:119" x14ac:dyDescent="0.35">
      <c r="DN775" s="69">
        <v>1171</v>
      </c>
      <c r="DO775" s="91">
        <f t="shared" si="76"/>
        <v>4.8187499999999934</v>
      </c>
    </row>
    <row r="776" spans="118:119" x14ac:dyDescent="0.35">
      <c r="DN776" s="69">
        <v>1172</v>
      </c>
      <c r="DO776" s="91">
        <f t="shared" si="76"/>
        <v>4.8249999999999931</v>
      </c>
    </row>
    <row r="777" spans="118:119" x14ac:dyDescent="0.35">
      <c r="DN777" s="69">
        <v>1173</v>
      </c>
      <c r="DO777" s="91">
        <f t="shared" si="76"/>
        <v>4.8312499999999927</v>
      </c>
    </row>
    <row r="778" spans="118:119" x14ac:dyDescent="0.35">
      <c r="DN778" s="69">
        <v>1174</v>
      </c>
      <c r="DO778" s="91">
        <f t="shared" si="76"/>
        <v>4.8374999999999924</v>
      </c>
    </row>
    <row r="779" spans="118:119" x14ac:dyDescent="0.35">
      <c r="DN779" s="69">
        <v>1175</v>
      </c>
      <c r="DO779" s="91">
        <f t="shared" si="76"/>
        <v>4.843749999999992</v>
      </c>
    </row>
    <row r="780" spans="118:119" x14ac:dyDescent="0.35">
      <c r="DN780" s="69">
        <v>1176</v>
      </c>
      <c r="DO780" s="91">
        <f t="shared" si="76"/>
        <v>4.8499999999999917</v>
      </c>
    </row>
    <row r="781" spans="118:119" x14ac:dyDescent="0.35">
      <c r="DN781" s="69">
        <v>1177</v>
      </c>
      <c r="DO781" s="91">
        <f t="shared" si="76"/>
        <v>4.8562499999999913</v>
      </c>
    </row>
    <row r="782" spans="118:119" x14ac:dyDescent="0.35">
      <c r="DN782" s="69">
        <v>1178</v>
      </c>
      <c r="DO782" s="91">
        <f t="shared" si="76"/>
        <v>4.8624999999999909</v>
      </c>
    </row>
    <row r="783" spans="118:119" x14ac:dyDescent="0.35">
      <c r="DN783" s="69">
        <v>1179</v>
      </c>
      <c r="DO783" s="91">
        <f t="shared" si="76"/>
        <v>4.8687499999999906</v>
      </c>
    </row>
    <row r="784" spans="118:119" x14ac:dyDescent="0.35">
      <c r="DN784" s="69">
        <v>1180</v>
      </c>
      <c r="DO784" s="91">
        <f t="shared" si="76"/>
        <v>4.8749999999999902</v>
      </c>
    </row>
    <row r="785" spans="118:119" x14ac:dyDescent="0.35">
      <c r="DN785" s="69">
        <v>1181</v>
      </c>
      <c r="DO785" s="91">
        <f t="shared" si="76"/>
        <v>4.8812499999999899</v>
      </c>
    </row>
    <row r="786" spans="118:119" x14ac:dyDescent="0.35">
      <c r="DN786" s="69">
        <v>1182</v>
      </c>
      <c r="DO786" s="91">
        <f t="shared" si="76"/>
        <v>4.8874999999999895</v>
      </c>
    </row>
    <row r="787" spans="118:119" x14ac:dyDescent="0.35">
      <c r="DN787" s="69">
        <v>1183</v>
      </c>
      <c r="DO787" s="91">
        <f t="shared" si="76"/>
        <v>4.8937499999999892</v>
      </c>
    </row>
    <row r="788" spans="118:119" x14ac:dyDescent="0.35">
      <c r="DN788" s="69">
        <v>1184</v>
      </c>
      <c r="DO788" s="91">
        <f t="shared" si="76"/>
        <v>4.8999999999999888</v>
      </c>
    </row>
    <row r="789" spans="118:119" x14ac:dyDescent="0.35">
      <c r="DN789" s="69">
        <v>1185</v>
      </c>
      <c r="DO789" s="91">
        <f t="shared" si="76"/>
        <v>4.9062499999999885</v>
      </c>
    </row>
    <row r="790" spans="118:119" x14ac:dyDescent="0.35">
      <c r="DN790" s="69">
        <v>1186</v>
      </c>
      <c r="DO790" s="91">
        <f t="shared" si="76"/>
        <v>4.9124999999999881</v>
      </c>
    </row>
    <row r="791" spans="118:119" x14ac:dyDescent="0.35">
      <c r="DN791" s="69">
        <v>1187</v>
      </c>
      <c r="DO791" s="91">
        <f t="shared" si="76"/>
        <v>4.9187499999999877</v>
      </c>
    </row>
    <row r="792" spans="118:119" x14ac:dyDescent="0.35">
      <c r="DN792" s="69">
        <v>1188</v>
      </c>
      <c r="DO792" s="91">
        <f t="shared" si="76"/>
        <v>4.9249999999999874</v>
      </c>
    </row>
    <row r="793" spans="118:119" x14ac:dyDescent="0.35">
      <c r="DN793" s="69">
        <v>1189</v>
      </c>
      <c r="DO793" s="91">
        <f t="shared" si="76"/>
        <v>4.931249999999987</v>
      </c>
    </row>
    <row r="794" spans="118:119" x14ac:dyDescent="0.35">
      <c r="DN794" s="69">
        <v>1190</v>
      </c>
      <c r="DO794" s="91">
        <f t="shared" si="76"/>
        <v>4.9374999999999867</v>
      </c>
    </row>
    <row r="795" spans="118:119" x14ac:dyDescent="0.35">
      <c r="DN795" s="69">
        <v>1191</v>
      </c>
      <c r="DO795" s="91">
        <f t="shared" si="76"/>
        <v>4.9437499999999863</v>
      </c>
    </row>
    <row r="796" spans="118:119" x14ac:dyDescent="0.35">
      <c r="DN796" s="69">
        <v>1192</v>
      </c>
      <c r="DO796" s="91">
        <f t="shared" si="76"/>
        <v>4.949999999999986</v>
      </c>
    </row>
    <row r="797" spans="118:119" x14ac:dyDescent="0.35">
      <c r="DN797" s="69">
        <v>1193</v>
      </c>
      <c r="DO797" s="91">
        <f t="shared" si="76"/>
        <v>4.9562499999999856</v>
      </c>
    </row>
    <row r="798" spans="118:119" x14ac:dyDescent="0.35">
      <c r="DN798" s="69">
        <v>1194</v>
      </c>
      <c r="DO798" s="91">
        <f t="shared" si="76"/>
        <v>4.9624999999999853</v>
      </c>
    </row>
    <row r="799" spans="118:119" x14ac:dyDescent="0.35">
      <c r="DN799" s="69">
        <v>1195</v>
      </c>
      <c r="DO799" s="91">
        <f t="shared" si="76"/>
        <v>4.9687499999999849</v>
      </c>
    </row>
    <row r="800" spans="118:119" x14ac:dyDescent="0.35">
      <c r="DN800" s="69">
        <v>1196</v>
      </c>
      <c r="DO800" s="91">
        <f t="shared" si="76"/>
        <v>4.9749999999999845</v>
      </c>
    </row>
    <row r="801" spans="118:119" x14ac:dyDescent="0.35">
      <c r="DN801" s="69">
        <v>1197</v>
      </c>
      <c r="DO801" s="91">
        <f t="shared" si="76"/>
        <v>4.9812499999999842</v>
      </c>
    </row>
    <row r="802" spans="118:119" x14ac:dyDescent="0.35">
      <c r="DN802" s="69">
        <v>1198</v>
      </c>
      <c r="DO802" s="91">
        <f t="shared" si="76"/>
        <v>4.9874999999999838</v>
      </c>
    </row>
    <row r="803" spans="118:119" x14ac:dyDescent="0.35">
      <c r="DN803" s="69">
        <v>1199</v>
      </c>
      <c r="DO803" s="91">
        <f t="shared" si="76"/>
        <v>4.9937499999999835</v>
      </c>
    </row>
    <row r="804" spans="118:119" x14ac:dyDescent="0.35">
      <c r="DN804" s="69">
        <v>1200</v>
      </c>
      <c r="DO804" s="91">
        <f t="shared" si="76"/>
        <v>4.9999999999999831</v>
      </c>
    </row>
    <row r="805" spans="118:119" x14ac:dyDescent="0.35">
      <c r="DN805" s="69">
        <v>1201</v>
      </c>
      <c r="DO805" s="91">
        <f t="shared" si="76"/>
        <v>5.0062499999999828</v>
      </c>
    </row>
    <row r="806" spans="118:119" x14ac:dyDescent="0.35">
      <c r="DN806" s="69">
        <v>1202</v>
      </c>
      <c r="DO806" s="91">
        <f t="shared" si="76"/>
        <v>5.0124999999999824</v>
      </c>
    </row>
    <row r="807" spans="118:119" x14ac:dyDescent="0.35">
      <c r="DN807" s="69">
        <v>1203</v>
      </c>
      <c r="DO807" s="91">
        <f t="shared" si="76"/>
        <v>5.0187499999999821</v>
      </c>
    </row>
    <row r="808" spans="118:119" x14ac:dyDescent="0.35">
      <c r="DN808" s="69">
        <v>1204</v>
      </c>
      <c r="DO808" s="91">
        <f t="shared" si="76"/>
        <v>5.0249999999999817</v>
      </c>
    </row>
    <row r="809" spans="118:119" x14ac:dyDescent="0.35">
      <c r="DN809" s="69">
        <v>1205</v>
      </c>
      <c r="DO809" s="91">
        <f t="shared" si="76"/>
        <v>5.0312499999999813</v>
      </c>
    </row>
    <row r="810" spans="118:119" x14ac:dyDescent="0.35">
      <c r="DN810" s="69">
        <v>1206</v>
      </c>
      <c r="DO810" s="91">
        <f t="shared" si="76"/>
        <v>5.037499999999981</v>
      </c>
    </row>
    <row r="811" spans="118:119" x14ac:dyDescent="0.35">
      <c r="DN811" s="69">
        <v>1207</v>
      </c>
      <c r="DO811" s="91">
        <f t="shared" si="76"/>
        <v>5.0437499999999806</v>
      </c>
    </row>
    <row r="812" spans="118:119" x14ac:dyDescent="0.35">
      <c r="DN812" s="69">
        <v>1208</v>
      </c>
      <c r="DO812" s="91">
        <f t="shared" si="76"/>
        <v>5.0499999999999803</v>
      </c>
    </row>
    <row r="813" spans="118:119" x14ac:dyDescent="0.35">
      <c r="DN813" s="69">
        <v>1209</v>
      </c>
      <c r="DO813" s="91">
        <f t="shared" si="76"/>
        <v>5.0562499999999799</v>
      </c>
    </row>
    <row r="814" spans="118:119" x14ac:dyDescent="0.35">
      <c r="DN814" s="69">
        <v>1210</v>
      </c>
      <c r="DO814" s="91">
        <f t="shared" si="76"/>
        <v>5.0624999999999796</v>
      </c>
    </row>
    <row r="815" spans="118:119" x14ac:dyDescent="0.35">
      <c r="DN815" s="69">
        <v>1211</v>
      </c>
      <c r="DO815" s="91">
        <f t="shared" si="76"/>
        <v>5.0687499999999792</v>
      </c>
    </row>
    <row r="816" spans="118:119" x14ac:dyDescent="0.35">
      <c r="DN816" s="69">
        <v>1212</v>
      </c>
      <c r="DO816" s="91">
        <f t="shared" si="76"/>
        <v>5.0749999999999789</v>
      </c>
    </row>
    <row r="817" spans="118:119" x14ac:dyDescent="0.35">
      <c r="DN817" s="69">
        <v>1213</v>
      </c>
      <c r="DO817" s="91">
        <f t="shared" si="76"/>
        <v>5.0812499999999785</v>
      </c>
    </row>
    <row r="818" spans="118:119" x14ac:dyDescent="0.35">
      <c r="DN818" s="69">
        <v>1214</v>
      </c>
      <c r="DO818" s="91">
        <f t="shared" si="76"/>
        <v>5.0874999999999782</v>
      </c>
    </row>
    <row r="819" spans="118:119" x14ac:dyDescent="0.35">
      <c r="DN819" s="69">
        <v>1215</v>
      </c>
      <c r="DO819" s="91">
        <f t="shared" si="76"/>
        <v>5.0937499999999778</v>
      </c>
    </row>
    <row r="820" spans="118:119" x14ac:dyDescent="0.35">
      <c r="DN820" s="69">
        <v>1216</v>
      </c>
      <c r="DO820" s="91">
        <f t="shared" si="76"/>
        <v>5.0999999999999774</v>
      </c>
    </row>
    <row r="821" spans="118:119" x14ac:dyDescent="0.35">
      <c r="DN821" s="69">
        <v>1217</v>
      </c>
      <c r="DO821" s="91">
        <f t="shared" si="76"/>
        <v>5.1062499999999771</v>
      </c>
    </row>
    <row r="822" spans="118:119" x14ac:dyDescent="0.35">
      <c r="DN822" s="69">
        <v>1218</v>
      </c>
      <c r="DO822" s="91">
        <f t="shared" si="76"/>
        <v>5.1124999999999767</v>
      </c>
    </row>
    <row r="823" spans="118:119" x14ac:dyDescent="0.35">
      <c r="DN823" s="69">
        <v>1219</v>
      </c>
      <c r="DO823" s="91">
        <f t="shared" si="76"/>
        <v>5.1187499999999764</v>
      </c>
    </row>
    <row r="824" spans="118:119" x14ac:dyDescent="0.35">
      <c r="DN824" s="69">
        <v>1220</v>
      </c>
      <c r="DO824" s="91">
        <f t="shared" si="76"/>
        <v>5.124999999999976</v>
      </c>
    </row>
    <row r="825" spans="118:119" x14ac:dyDescent="0.35">
      <c r="DN825" s="69">
        <v>1221</v>
      </c>
      <c r="DO825" s="91">
        <f t="shared" si="76"/>
        <v>5.1312499999999757</v>
      </c>
    </row>
    <row r="826" spans="118:119" x14ac:dyDescent="0.35">
      <c r="DN826" s="69">
        <v>1222</v>
      </c>
      <c r="DO826" s="91">
        <f t="shared" si="76"/>
        <v>5.1374999999999753</v>
      </c>
    </row>
    <row r="827" spans="118:119" x14ac:dyDescent="0.35">
      <c r="DN827" s="69">
        <v>1223</v>
      </c>
      <c r="DO827" s="91">
        <f t="shared" si="76"/>
        <v>5.143749999999975</v>
      </c>
    </row>
    <row r="828" spans="118:119" x14ac:dyDescent="0.35">
      <c r="DN828" s="69">
        <v>1224</v>
      </c>
      <c r="DO828" s="91">
        <f t="shared" si="76"/>
        <v>5.1499999999999746</v>
      </c>
    </row>
    <row r="829" spans="118:119" x14ac:dyDescent="0.35">
      <c r="DN829" s="69">
        <v>1225</v>
      </c>
      <c r="DO829" s="91">
        <f t="shared" si="76"/>
        <v>5.1562499999999742</v>
      </c>
    </row>
    <row r="830" spans="118:119" x14ac:dyDescent="0.35">
      <c r="DN830" s="69">
        <v>1226</v>
      </c>
      <c r="DO830" s="91">
        <f t="shared" si="76"/>
        <v>5.1624999999999739</v>
      </c>
    </row>
    <row r="831" spans="118:119" x14ac:dyDescent="0.35">
      <c r="DN831" s="69">
        <v>1227</v>
      </c>
      <c r="DO831" s="91">
        <f t="shared" si="76"/>
        <v>5.1687499999999735</v>
      </c>
    </row>
    <row r="832" spans="118:119" x14ac:dyDescent="0.35">
      <c r="DN832" s="69">
        <v>1228</v>
      </c>
      <c r="DO832" s="91">
        <f t="shared" si="76"/>
        <v>5.1749999999999732</v>
      </c>
    </row>
    <row r="833" spans="118:119" x14ac:dyDescent="0.35">
      <c r="DN833" s="69">
        <v>1229</v>
      </c>
      <c r="DO833" s="91">
        <f t="shared" si="76"/>
        <v>5.1812499999999728</v>
      </c>
    </row>
    <row r="834" spans="118:119" x14ac:dyDescent="0.35">
      <c r="DN834" s="69">
        <v>1230</v>
      </c>
      <c r="DO834" s="91">
        <f t="shared" si="76"/>
        <v>5.1874999999999725</v>
      </c>
    </row>
    <row r="835" spans="118:119" x14ac:dyDescent="0.35">
      <c r="DN835" s="69">
        <v>1231</v>
      </c>
      <c r="DO835" s="91">
        <f t="shared" si="76"/>
        <v>5.1937499999999721</v>
      </c>
    </row>
    <row r="836" spans="118:119" x14ac:dyDescent="0.35">
      <c r="DN836" s="69">
        <v>1232</v>
      </c>
      <c r="DO836" s="91">
        <f t="shared" si="76"/>
        <v>5.1999999999999718</v>
      </c>
    </row>
    <row r="837" spans="118:119" x14ac:dyDescent="0.35">
      <c r="DN837" s="69">
        <v>1233</v>
      </c>
      <c r="DO837" s="91">
        <f t="shared" si="76"/>
        <v>5.2062499999999714</v>
      </c>
    </row>
    <row r="838" spans="118:119" x14ac:dyDescent="0.35">
      <c r="DN838" s="69">
        <v>1234</v>
      </c>
      <c r="DO838" s="91">
        <f t="shared" ref="DO838:DO901" si="77">DO837+0.00625</f>
        <v>5.212499999999971</v>
      </c>
    </row>
    <row r="839" spans="118:119" x14ac:dyDescent="0.35">
      <c r="DN839" s="69">
        <v>1235</v>
      </c>
      <c r="DO839" s="91">
        <f t="shared" si="77"/>
        <v>5.2187499999999707</v>
      </c>
    </row>
    <row r="840" spans="118:119" x14ac:dyDescent="0.35">
      <c r="DN840" s="69">
        <v>1236</v>
      </c>
      <c r="DO840" s="91">
        <f t="shared" si="77"/>
        <v>5.2249999999999703</v>
      </c>
    </row>
    <row r="841" spans="118:119" x14ac:dyDescent="0.35">
      <c r="DN841" s="69">
        <v>1237</v>
      </c>
      <c r="DO841" s="91">
        <f t="shared" si="77"/>
        <v>5.23124999999997</v>
      </c>
    </row>
    <row r="842" spans="118:119" x14ac:dyDescent="0.35">
      <c r="DN842" s="69">
        <v>1238</v>
      </c>
      <c r="DO842" s="91">
        <f t="shared" si="77"/>
        <v>5.2374999999999696</v>
      </c>
    </row>
    <row r="843" spans="118:119" x14ac:dyDescent="0.35">
      <c r="DN843" s="69">
        <v>1239</v>
      </c>
      <c r="DO843" s="91">
        <f t="shared" si="77"/>
        <v>5.2437499999999693</v>
      </c>
    </row>
    <row r="844" spans="118:119" x14ac:dyDescent="0.35">
      <c r="DN844" s="69">
        <v>1240</v>
      </c>
      <c r="DO844" s="91">
        <f t="shared" si="77"/>
        <v>5.2499999999999689</v>
      </c>
    </row>
    <row r="845" spans="118:119" x14ac:dyDescent="0.35">
      <c r="DN845" s="69">
        <v>1241</v>
      </c>
      <c r="DO845" s="91">
        <f t="shared" si="77"/>
        <v>5.2562499999999686</v>
      </c>
    </row>
    <row r="846" spans="118:119" x14ac:dyDescent="0.35">
      <c r="DN846" s="69">
        <v>1242</v>
      </c>
      <c r="DO846" s="91">
        <f t="shared" si="77"/>
        <v>5.2624999999999682</v>
      </c>
    </row>
    <row r="847" spans="118:119" x14ac:dyDescent="0.35">
      <c r="DN847" s="69">
        <v>1243</v>
      </c>
      <c r="DO847" s="91">
        <f t="shared" si="77"/>
        <v>5.2687499999999678</v>
      </c>
    </row>
    <row r="848" spans="118:119" x14ac:dyDescent="0.35">
      <c r="DN848" s="69">
        <v>1244</v>
      </c>
      <c r="DO848" s="91">
        <f t="shared" si="77"/>
        <v>5.2749999999999675</v>
      </c>
    </row>
    <row r="849" spans="118:119" x14ac:dyDescent="0.35">
      <c r="DN849" s="69">
        <v>1245</v>
      </c>
      <c r="DO849" s="91">
        <f t="shared" si="77"/>
        <v>5.2812499999999671</v>
      </c>
    </row>
    <row r="850" spans="118:119" x14ac:dyDescent="0.35">
      <c r="DN850" s="69">
        <v>1246</v>
      </c>
      <c r="DO850" s="91">
        <f t="shared" si="77"/>
        <v>5.2874999999999668</v>
      </c>
    </row>
    <row r="851" spans="118:119" x14ac:dyDescent="0.35">
      <c r="DN851" s="69">
        <v>1247</v>
      </c>
      <c r="DO851" s="91">
        <f t="shared" si="77"/>
        <v>5.2937499999999664</v>
      </c>
    </row>
    <row r="852" spans="118:119" x14ac:dyDescent="0.35">
      <c r="DN852" s="69">
        <v>1248</v>
      </c>
      <c r="DO852" s="91">
        <f t="shared" si="77"/>
        <v>5.2999999999999661</v>
      </c>
    </row>
    <row r="853" spans="118:119" x14ac:dyDescent="0.35">
      <c r="DN853" s="69">
        <v>1249</v>
      </c>
      <c r="DO853" s="91">
        <f t="shared" si="77"/>
        <v>5.3062499999999657</v>
      </c>
    </row>
    <row r="854" spans="118:119" x14ac:dyDescent="0.35">
      <c r="DN854" s="69">
        <v>1250</v>
      </c>
      <c r="DO854" s="91">
        <f t="shared" si="77"/>
        <v>5.3124999999999654</v>
      </c>
    </row>
    <row r="855" spans="118:119" x14ac:dyDescent="0.35">
      <c r="DN855" s="69">
        <v>1251</v>
      </c>
      <c r="DO855" s="91">
        <f t="shared" si="77"/>
        <v>5.318749999999965</v>
      </c>
    </row>
    <row r="856" spans="118:119" x14ac:dyDescent="0.35">
      <c r="DN856" s="69">
        <v>1252</v>
      </c>
      <c r="DO856" s="91">
        <f t="shared" si="77"/>
        <v>5.3249999999999647</v>
      </c>
    </row>
    <row r="857" spans="118:119" x14ac:dyDescent="0.35">
      <c r="DN857" s="69">
        <v>1253</v>
      </c>
      <c r="DO857" s="91">
        <f t="shared" si="77"/>
        <v>5.3312499999999643</v>
      </c>
    </row>
    <row r="858" spans="118:119" x14ac:dyDescent="0.35">
      <c r="DN858" s="69">
        <v>1254</v>
      </c>
      <c r="DO858" s="91">
        <f t="shared" si="77"/>
        <v>5.3374999999999639</v>
      </c>
    </row>
    <row r="859" spans="118:119" x14ac:dyDescent="0.35">
      <c r="DN859" s="69">
        <v>1255</v>
      </c>
      <c r="DO859" s="91">
        <f t="shared" si="77"/>
        <v>5.3437499999999636</v>
      </c>
    </row>
    <row r="860" spans="118:119" x14ac:dyDescent="0.35">
      <c r="DN860" s="69">
        <v>1256</v>
      </c>
      <c r="DO860" s="91">
        <f t="shared" si="77"/>
        <v>5.3499999999999632</v>
      </c>
    </row>
    <row r="861" spans="118:119" x14ac:dyDescent="0.35">
      <c r="DN861" s="69">
        <v>1257</v>
      </c>
      <c r="DO861" s="91">
        <f t="shared" si="77"/>
        <v>5.3562499999999629</v>
      </c>
    </row>
    <row r="862" spans="118:119" x14ac:dyDescent="0.35">
      <c r="DN862" s="69">
        <v>1258</v>
      </c>
      <c r="DO862" s="91">
        <f t="shared" si="77"/>
        <v>5.3624999999999625</v>
      </c>
    </row>
    <row r="863" spans="118:119" x14ac:dyDescent="0.35">
      <c r="DN863" s="69">
        <v>1259</v>
      </c>
      <c r="DO863" s="91">
        <f t="shared" si="77"/>
        <v>5.3687499999999622</v>
      </c>
    </row>
    <row r="864" spans="118:119" x14ac:dyDescent="0.35">
      <c r="DN864" s="69">
        <v>1260</v>
      </c>
      <c r="DO864" s="91">
        <f t="shared" si="77"/>
        <v>5.3749999999999618</v>
      </c>
    </row>
    <row r="865" spans="118:119" x14ac:dyDescent="0.35">
      <c r="DN865" s="69">
        <v>1261</v>
      </c>
      <c r="DO865" s="91">
        <f t="shared" si="77"/>
        <v>5.3812499999999615</v>
      </c>
    </row>
    <row r="866" spans="118:119" x14ac:dyDescent="0.35">
      <c r="DN866" s="69">
        <v>1262</v>
      </c>
      <c r="DO866" s="91">
        <f t="shared" si="77"/>
        <v>5.3874999999999611</v>
      </c>
    </row>
    <row r="867" spans="118:119" x14ac:dyDescent="0.35">
      <c r="DN867" s="69">
        <v>1263</v>
      </c>
      <c r="DO867" s="91">
        <f t="shared" si="77"/>
        <v>5.3937499999999607</v>
      </c>
    </row>
    <row r="868" spans="118:119" x14ac:dyDescent="0.35">
      <c r="DN868" s="69">
        <v>1264</v>
      </c>
      <c r="DO868" s="91">
        <f t="shared" si="77"/>
        <v>5.3999999999999604</v>
      </c>
    </row>
    <row r="869" spans="118:119" x14ac:dyDescent="0.35">
      <c r="DN869" s="69">
        <v>1265</v>
      </c>
      <c r="DO869" s="91">
        <f t="shared" si="77"/>
        <v>5.40624999999996</v>
      </c>
    </row>
    <row r="870" spans="118:119" x14ac:dyDescent="0.35">
      <c r="DN870" s="69">
        <v>1266</v>
      </c>
      <c r="DO870" s="91">
        <f t="shared" si="77"/>
        <v>5.4124999999999597</v>
      </c>
    </row>
    <row r="871" spans="118:119" x14ac:dyDescent="0.35">
      <c r="DN871" s="69">
        <v>1267</v>
      </c>
      <c r="DO871" s="91">
        <f t="shared" si="77"/>
        <v>5.4187499999999593</v>
      </c>
    </row>
    <row r="872" spans="118:119" x14ac:dyDescent="0.35">
      <c r="DN872" s="69">
        <v>1268</v>
      </c>
      <c r="DO872" s="91">
        <f t="shared" si="77"/>
        <v>5.424999999999959</v>
      </c>
    </row>
    <row r="873" spans="118:119" x14ac:dyDescent="0.35">
      <c r="DN873" s="69">
        <v>1269</v>
      </c>
      <c r="DO873" s="91">
        <f t="shared" si="77"/>
        <v>5.4312499999999586</v>
      </c>
    </row>
    <row r="874" spans="118:119" x14ac:dyDescent="0.35">
      <c r="DN874" s="69">
        <v>1270</v>
      </c>
      <c r="DO874" s="91">
        <f t="shared" si="77"/>
        <v>5.4374999999999583</v>
      </c>
    </row>
    <row r="875" spans="118:119" x14ac:dyDescent="0.35">
      <c r="DN875" s="69">
        <v>1271</v>
      </c>
      <c r="DO875" s="91">
        <f t="shared" si="77"/>
        <v>5.4437499999999579</v>
      </c>
    </row>
    <row r="876" spans="118:119" x14ac:dyDescent="0.35">
      <c r="DN876" s="69">
        <v>1272</v>
      </c>
      <c r="DO876" s="91">
        <f t="shared" si="77"/>
        <v>5.4499999999999575</v>
      </c>
    </row>
    <row r="877" spans="118:119" x14ac:dyDescent="0.35">
      <c r="DN877" s="69">
        <v>1273</v>
      </c>
      <c r="DO877" s="91">
        <f t="shared" si="77"/>
        <v>5.4562499999999572</v>
      </c>
    </row>
    <row r="878" spans="118:119" x14ac:dyDescent="0.35">
      <c r="DN878" s="69">
        <v>1274</v>
      </c>
      <c r="DO878" s="91">
        <f t="shared" si="77"/>
        <v>5.4624999999999568</v>
      </c>
    </row>
    <row r="879" spans="118:119" x14ac:dyDescent="0.35">
      <c r="DN879" s="69">
        <v>1275</v>
      </c>
      <c r="DO879" s="91">
        <f t="shared" si="77"/>
        <v>5.4687499999999565</v>
      </c>
    </row>
    <row r="880" spans="118:119" x14ac:dyDescent="0.35">
      <c r="DN880" s="69">
        <v>1276</v>
      </c>
      <c r="DO880" s="91">
        <f t="shared" si="77"/>
        <v>5.4749999999999561</v>
      </c>
    </row>
    <row r="881" spans="118:119" x14ac:dyDescent="0.35">
      <c r="DN881" s="69">
        <v>1277</v>
      </c>
      <c r="DO881" s="91">
        <f t="shared" si="77"/>
        <v>5.4812499999999558</v>
      </c>
    </row>
    <row r="882" spans="118:119" x14ac:dyDescent="0.35">
      <c r="DN882" s="69">
        <v>1278</v>
      </c>
      <c r="DO882" s="91">
        <f t="shared" si="77"/>
        <v>5.4874999999999554</v>
      </c>
    </row>
    <row r="883" spans="118:119" x14ac:dyDescent="0.35">
      <c r="DN883" s="69">
        <v>1279</v>
      </c>
      <c r="DO883" s="91">
        <f t="shared" si="77"/>
        <v>5.4937499999999551</v>
      </c>
    </row>
    <row r="884" spans="118:119" x14ac:dyDescent="0.35">
      <c r="DN884" s="69">
        <v>1280</v>
      </c>
      <c r="DO884" s="91">
        <f t="shared" si="77"/>
        <v>5.4999999999999547</v>
      </c>
    </row>
    <row r="885" spans="118:119" x14ac:dyDescent="0.35">
      <c r="DN885" s="69">
        <v>1281</v>
      </c>
      <c r="DO885" s="91">
        <f t="shared" si="77"/>
        <v>5.5062499999999543</v>
      </c>
    </row>
    <row r="886" spans="118:119" x14ac:dyDescent="0.35">
      <c r="DN886" s="69">
        <v>1282</v>
      </c>
      <c r="DO886" s="91">
        <f t="shared" si="77"/>
        <v>5.512499999999954</v>
      </c>
    </row>
    <row r="887" spans="118:119" x14ac:dyDescent="0.35">
      <c r="DN887" s="69">
        <v>1283</v>
      </c>
      <c r="DO887" s="91">
        <f t="shared" si="77"/>
        <v>5.5187499999999536</v>
      </c>
    </row>
    <row r="888" spans="118:119" x14ac:dyDescent="0.35">
      <c r="DN888" s="69">
        <v>1284</v>
      </c>
      <c r="DO888" s="91">
        <f t="shared" si="77"/>
        <v>5.5249999999999533</v>
      </c>
    </row>
    <row r="889" spans="118:119" x14ac:dyDescent="0.35">
      <c r="DN889" s="69">
        <v>1285</v>
      </c>
      <c r="DO889" s="91">
        <f t="shared" si="77"/>
        <v>5.5312499999999529</v>
      </c>
    </row>
    <row r="890" spans="118:119" x14ac:dyDescent="0.35">
      <c r="DN890" s="69">
        <v>1286</v>
      </c>
      <c r="DO890" s="91">
        <f t="shared" si="77"/>
        <v>5.5374999999999526</v>
      </c>
    </row>
    <row r="891" spans="118:119" x14ac:dyDescent="0.35">
      <c r="DN891" s="69">
        <v>1287</v>
      </c>
      <c r="DO891" s="91">
        <f t="shared" si="77"/>
        <v>5.5437499999999522</v>
      </c>
    </row>
    <row r="892" spans="118:119" x14ac:dyDescent="0.35">
      <c r="DN892" s="69">
        <v>1288</v>
      </c>
      <c r="DO892" s="91">
        <f t="shared" si="77"/>
        <v>5.5499999999999519</v>
      </c>
    </row>
    <row r="893" spans="118:119" x14ac:dyDescent="0.35">
      <c r="DN893" s="69">
        <v>1289</v>
      </c>
      <c r="DO893" s="91">
        <f t="shared" si="77"/>
        <v>5.5562499999999515</v>
      </c>
    </row>
    <row r="894" spans="118:119" x14ac:dyDescent="0.35">
      <c r="DN894" s="69">
        <v>1290</v>
      </c>
      <c r="DO894" s="91">
        <f t="shared" si="77"/>
        <v>5.5624999999999512</v>
      </c>
    </row>
    <row r="895" spans="118:119" x14ac:dyDescent="0.35">
      <c r="DN895" s="69">
        <v>1291</v>
      </c>
      <c r="DO895" s="91">
        <f t="shared" si="77"/>
        <v>5.5687499999999508</v>
      </c>
    </row>
    <row r="896" spans="118:119" x14ac:dyDescent="0.35">
      <c r="DN896" s="69">
        <v>1292</v>
      </c>
      <c r="DO896" s="91">
        <f t="shared" si="77"/>
        <v>5.5749999999999504</v>
      </c>
    </row>
    <row r="897" spans="118:119" x14ac:dyDescent="0.35">
      <c r="DN897" s="69">
        <v>1293</v>
      </c>
      <c r="DO897" s="91">
        <f t="shared" si="77"/>
        <v>5.5812499999999501</v>
      </c>
    </row>
    <row r="898" spans="118:119" x14ac:dyDescent="0.35">
      <c r="DN898" s="69">
        <v>1294</v>
      </c>
      <c r="DO898" s="91">
        <f t="shared" si="77"/>
        <v>5.5874999999999497</v>
      </c>
    </row>
    <row r="899" spans="118:119" x14ac:dyDescent="0.35">
      <c r="DN899" s="69">
        <v>1295</v>
      </c>
      <c r="DO899" s="91">
        <f t="shared" si="77"/>
        <v>5.5937499999999494</v>
      </c>
    </row>
    <row r="900" spans="118:119" x14ac:dyDescent="0.35">
      <c r="DN900" s="69">
        <v>1296</v>
      </c>
      <c r="DO900" s="91">
        <f t="shared" si="77"/>
        <v>5.599999999999949</v>
      </c>
    </row>
    <row r="901" spans="118:119" x14ac:dyDescent="0.35">
      <c r="DN901" s="69">
        <v>1297</v>
      </c>
      <c r="DO901" s="91">
        <f t="shared" si="77"/>
        <v>5.6062499999999487</v>
      </c>
    </row>
    <row r="902" spans="118:119" x14ac:dyDescent="0.35">
      <c r="DN902" s="69">
        <v>1298</v>
      </c>
      <c r="DO902" s="91">
        <f t="shared" ref="DO902:DO965" si="78">DO901+0.00625</f>
        <v>5.6124999999999483</v>
      </c>
    </row>
    <row r="903" spans="118:119" x14ac:dyDescent="0.35">
      <c r="DN903" s="69">
        <v>1299</v>
      </c>
      <c r="DO903" s="91">
        <f t="shared" si="78"/>
        <v>5.618749999999948</v>
      </c>
    </row>
    <row r="904" spans="118:119" x14ac:dyDescent="0.35">
      <c r="DN904" s="69">
        <v>1300</v>
      </c>
      <c r="DO904" s="91">
        <f t="shared" si="78"/>
        <v>5.6249999999999476</v>
      </c>
    </row>
    <row r="905" spans="118:119" x14ac:dyDescent="0.35">
      <c r="DN905" s="69">
        <v>1301</v>
      </c>
      <c r="DO905" s="91">
        <f t="shared" si="78"/>
        <v>5.6312499999999472</v>
      </c>
    </row>
    <row r="906" spans="118:119" x14ac:dyDescent="0.35">
      <c r="DN906" s="69">
        <v>1302</v>
      </c>
      <c r="DO906" s="91">
        <f t="shared" si="78"/>
        <v>5.6374999999999469</v>
      </c>
    </row>
    <row r="907" spans="118:119" x14ac:dyDescent="0.35">
      <c r="DN907" s="69">
        <v>1303</v>
      </c>
      <c r="DO907" s="91">
        <f t="shared" si="78"/>
        <v>5.6437499999999465</v>
      </c>
    </row>
    <row r="908" spans="118:119" x14ac:dyDescent="0.35">
      <c r="DN908" s="69">
        <v>1304</v>
      </c>
      <c r="DO908" s="91">
        <f t="shared" si="78"/>
        <v>5.6499999999999462</v>
      </c>
    </row>
    <row r="909" spans="118:119" x14ac:dyDescent="0.35">
      <c r="DN909" s="69">
        <v>1305</v>
      </c>
      <c r="DO909" s="91">
        <f t="shared" si="78"/>
        <v>5.6562499999999458</v>
      </c>
    </row>
    <row r="910" spans="118:119" x14ac:dyDescent="0.35">
      <c r="DN910" s="69">
        <v>1306</v>
      </c>
      <c r="DO910" s="91">
        <f t="shared" si="78"/>
        <v>5.6624999999999455</v>
      </c>
    </row>
    <row r="911" spans="118:119" x14ac:dyDescent="0.35">
      <c r="DN911" s="69">
        <v>1307</v>
      </c>
      <c r="DO911" s="91">
        <f t="shared" si="78"/>
        <v>5.6687499999999451</v>
      </c>
    </row>
    <row r="912" spans="118:119" x14ac:dyDescent="0.35">
      <c r="DN912" s="69">
        <v>1308</v>
      </c>
      <c r="DO912" s="91">
        <f t="shared" si="78"/>
        <v>5.6749999999999448</v>
      </c>
    </row>
    <row r="913" spans="118:119" x14ac:dyDescent="0.35">
      <c r="DN913" s="69">
        <v>1309</v>
      </c>
      <c r="DO913" s="91">
        <f t="shared" si="78"/>
        <v>5.6812499999999444</v>
      </c>
    </row>
    <row r="914" spans="118:119" x14ac:dyDescent="0.35">
      <c r="DN914" s="69">
        <v>1310</v>
      </c>
      <c r="DO914" s="91">
        <f t="shared" si="78"/>
        <v>5.687499999999944</v>
      </c>
    </row>
    <row r="915" spans="118:119" x14ac:dyDescent="0.35">
      <c r="DN915" s="69">
        <v>1311</v>
      </c>
      <c r="DO915" s="91">
        <f t="shared" si="78"/>
        <v>5.6937499999999437</v>
      </c>
    </row>
    <row r="916" spans="118:119" x14ac:dyDescent="0.35">
      <c r="DN916" s="69">
        <v>1312</v>
      </c>
      <c r="DO916" s="91">
        <f t="shared" si="78"/>
        <v>5.6999999999999433</v>
      </c>
    </row>
    <row r="917" spans="118:119" x14ac:dyDescent="0.35">
      <c r="DN917" s="69">
        <v>1313</v>
      </c>
      <c r="DO917" s="91">
        <f t="shared" si="78"/>
        <v>5.706249999999943</v>
      </c>
    </row>
    <row r="918" spans="118:119" x14ac:dyDescent="0.35">
      <c r="DN918" s="69">
        <v>1314</v>
      </c>
      <c r="DO918" s="91">
        <f t="shared" si="78"/>
        <v>5.7124999999999426</v>
      </c>
    </row>
    <row r="919" spans="118:119" x14ac:dyDescent="0.35">
      <c r="DN919" s="69">
        <v>1315</v>
      </c>
      <c r="DO919" s="91">
        <f t="shared" si="78"/>
        <v>5.7187499999999423</v>
      </c>
    </row>
    <row r="920" spans="118:119" x14ac:dyDescent="0.35">
      <c r="DN920" s="69">
        <v>1316</v>
      </c>
      <c r="DO920" s="91">
        <f t="shared" si="78"/>
        <v>5.7249999999999419</v>
      </c>
    </row>
    <row r="921" spans="118:119" x14ac:dyDescent="0.35">
      <c r="DN921" s="69">
        <v>1317</v>
      </c>
      <c r="DO921" s="91">
        <f t="shared" si="78"/>
        <v>5.7312499999999416</v>
      </c>
    </row>
    <row r="922" spans="118:119" x14ac:dyDescent="0.35">
      <c r="DN922" s="69">
        <v>1318</v>
      </c>
      <c r="DO922" s="91">
        <f t="shared" si="78"/>
        <v>5.7374999999999412</v>
      </c>
    </row>
    <row r="923" spans="118:119" x14ac:dyDescent="0.35">
      <c r="DN923" s="69">
        <v>1319</v>
      </c>
      <c r="DO923" s="91">
        <f t="shared" si="78"/>
        <v>5.7437499999999408</v>
      </c>
    </row>
    <row r="924" spans="118:119" x14ac:dyDescent="0.35">
      <c r="DN924" s="69">
        <v>1320</v>
      </c>
      <c r="DO924" s="91">
        <f t="shared" si="78"/>
        <v>5.7499999999999405</v>
      </c>
    </row>
    <row r="925" spans="118:119" x14ac:dyDescent="0.35">
      <c r="DN925" s="69">
        <v>1321</v>
      </c>
      <c r="DO925" s="91">
        <f t="shared" si="78"/>
        <v>5.7562499999999401</v>
      </c>
    </row>
    <row r="926" spans="118:119" x14ac:dyDescent="0.35">
      <c r="DN926" s="69">
        <v>1322</v>
      </c>
      <c r="DO926" s="91">
        <f t="shared" si="78"/>
        <v>5.7624999999999398</v>
      </c>
    </row>
    <row r="927" spans="118:119" x14ac:dyDescent="0.35">
      <c r="DN927" s="69">
        <v>1323</v>
      </c>
      <c r="DO927" s="91">
        <f t="shared" si="78"/>
        <v>5.7687499999999394</v>
      </c>
    </row>
    <row r="928" spans="118:119" x14ac:dyDescent="0.35">
      <c r="DN928" s="69">
        <v>1324</v>
      </c>
      <c r="DO928" s="91">
        <f t="shared" si="78"/>
        <v>5.7749999999999391</v>
      </c>
    </row>
    <row r="929" spans="118:119" x14ac:dyDescent="0.35">
      <c r="DN929" s="69">
        <v>1325</v>
      </c>
      <c r="DO929" s="91">
        <f t="shared" si="78"/>
        <v>5.7812499999999387</v>
      </c>
    </row>
    <row r="930" spans="118:119" x14ac:dyDescent="0.35">
      <c r="DN930" s="69">
        <v>1326</v>
      </c>
      <c r="DO930" s="91">
        <f t="shared" si="78"/>
        <v>5.7874999999999384</v>
      </c>
    </row>
    <row r="931" spans="118:119" x14ac:dyDescent="0.35">
      <c r="DN931" s="69">
        <v>1327</v>
      </c>
      <c r="DO931" s="91">
        <f t="shared" si="78"/>
        <v>5.793749999999938</v>
      </c>
    </row>
    <row r="932" spans="118:119" x14ac:dyDescent="0.35">
      <c r="DN932" s="69">
        <v>1328</v>
      </c>
      <c r="DO932" s="91">
        <f t="shared" si="78"/>
        <v>5.7999999999999376</v>
      </c>
    </row>
    <row r="933" spans="118:119" x14ac:dyDescent="0.35">
      <c r="DN933" s="69">
        <v>1329</v>
      </c>
      <c r="DO933" s="91">
        <f t="shared" si="78"/>
        <v>5.8062499999999373</v>
      </c>
    </row>
    <row r="934" spans="118:119" x14ac:dyDescent="0.35">
      <c r="DN934" s="69">
        <v>1330</v>
      </c>
      <c r="DO934" s="91">
        <f t="shared" si="78"/>
        <v>5.8124999999999369</v>
      </c>
    </row>
    <row r="935" spans="118:119" x14ac:dyDescent="0.35">
      <c r="DN935" s="69">
        <v>1331</v>
      </c>
      <c r="DO935" s="91">
        <f t="shared" si="78"/>
        <v>5.8187499999999366</v>
      </c>
    </row>
    <row r="936" spans="118:119" x14ac:dyDescent="0.35">
      <c r="DN936" s="69">
        <v>1332</v>
      </c>
      <c r="DO936" s="91">
        <f t="shared" si="78"/>
        <v>5.8249999999999362</v>
      </c>
    </row>
    <row r="937" spans="118:119" x14ac:dyDescent="0.35">
      <c r="DN937" s="69">
        <v>1333</v>
      </c>
      <c r="DO937" s="91">
        <f t="shared" si="78"/>
        <v>5.8312499999999359</v>
      </c>
    </row>
    <row r="938" spans="118:119" x14ac:dyDescent="0.35">
      <c r="DN938" s="69">
        <v>1334</v>
      </c>
      <c r="DO938" s="91">
        <f t="shared" si="78"/>
        <v>5.8374999999999355</v>
      </c>
    </row>
    <row r="939" spans="118:119" x14ac:dyDescent="0.35">
      <c r="DN939" s="69">
        <v>1335</v>
      </c>
      <c r="DO939" s="91">
        <f t="shared" si="78"/>
        <v>5.8437499999999352</v>
      </c>
    </row>
    <row r="940" spans="118:119" x14ac:dyDescent="0.35">
      <c r="DN940" s="69">
        <v>1336</v>
      </c>
      <c r="DO940" s="91">
        <f t="shared" si="78"/>
        <v>5.8499999999999348</v>
      </c>
    </row>
    <row r="941" spans="118:119" x14ac:dyDescent="0.35">
      <c r="DN941" s="69">
        <v>1337</v>
      </c>
      <c r="DO941" s="91">
        <f t="shared" si="78"/>
        <v>5.8562499999999345</v>
      </c>
    </row>
    <row r="942" spans="118:119" x14ac:dyDescent="0.35">
      <c r="DN942" s="69">
        <v>1338</v>
      </c>
      <c r="DO942" s="91">
        <f t="shared" si="78"/>
        <v>5.8624999999999341</v>
      </c>
    </row>
    <row r="943" spans="118:119" x14ac:dyDescent="0.35">
      <c r="DN943" s="69">
        <v>1339</v>
      </c>
      <c r="DO943" s="91">
        <f t="shared" si="78"/>
        <v>5.8687499999999337</v>
      </c>
    </row>
    <row r="944" spans="118:119" x14ac:dyDescent="0.35">
      <c r="DN944" s="69">
        <v>1340</v>
      </c>
      <c r="DO944" s="91">
        <f t="shared" si="78"/>
        <v>5.8749999999999334</v>
      </c>
    </row>
    <row r="945" spans="118:119" x14ac:dyDescent="0.35">
      <c r="DN945" s="69">
        <v>1341</v>
      </c>
      <c r="DO945" s="91">
        <f t="shared" si="78"/>
        <v>5.881249999999933</v>
      </c>
    </row>
    <row r="946" spans="118:119" x14ac:dyDescent="0.35">
      <c r="DN946" s="69">
        <v>1342</v>
      </c>
      <c r="DO946" s="91">
        <f t="shared" si="78"/>
        <v>5.8874999999999327</v>
      </c>
    </row>
    <row r="947" spans="118:119" x14ac:dyDescent="0.35">
      <c r="DN947" s="69">
        <v>1343</v>
      </c>
      <c r="DO947" s="91">
        <f t="shared" si="78"/>
        <v>5.8937499999999323</v>
      </c>
    </row>
    <row r="948" spans="118:119" x14ac:dyDescent="0.35">
      <c r="DN948" s="69">
        <v>1344</v>
      </c>
      <c r="DO948" s="91">
        <f t="shared" si="78"/>
        <v>5.899999999999932</v>
      </c>
    </row>
    <row r="949" spans="118:119" x14ac:dyDescent="0.35">
      <c r="DN949" s="69">
        <v>1345</v>
      </c>
      <c r="DO949" s="91">
        <f t="shared" si="78"/>
        <v>5.9062499999999316</v>
      </c>
    </row>
    <row r="950" spans="118:119" x14ac:dyDescent="0.35">
      <c r="DN950" s="69">
        <v>1346</v>
      </c>
      <c r="DO950" s="91">
        <f t="shared" si="78"/>
        <v>5.9124999999999313</v>
      </c>
    </row>
    <row r="951" spans="118:119" x14ac:dyDescent="0.35">
      <c r="DN951" s="69">
        <v>1347</v>
      </c>
      <c r="DO951" s="91">
        <f t="shared" si="78"/>
        <v>5.9187499999999309</v>
      </c>
    </row>
    <row r="952" spans="118:119" x14ac:dyDescent="0.35">
      <c r="DN952" s="69">
        <v>1348</v>
      </c>
      <c r="DO952" s="91">
        <f t="shared" si="78"/>
        <v>5.9249999999999305</v>
      </c>
    </row>
    <row r="953" spans="118:119" x14ac:dyDescent="0.35">
      <c r="DN953" s="69">
        <v>1349</v>
      </c>
      <c r="DO953" s="91">
        <f t="shared" si="78"/>
        <v>5.9312499999999302</v>
      </c>
    </row>
    <row r="954" spans="118:119" x14ac:dyDescent="0.35">
      <c r="DN954" s="69">
        <v>1350</v>
      </c>
      <c r="DO954" s="91">
        <f t="shared" si="78"/>
        <v>5.9374999999999298</v>
      </c>
    </row>
    <row r="955" spans="118:119" x14ac:dyDescent="0.35">
      <c r="DN955" s="69">
        <v>1351</v>
      </c>
      <c r="DO955" s="91">
        <f t="shared" si="78"/>
        <v>5.9437499999999295</v>
      </c>
    </row>
    <row r="956" spans="118:119" x14ac:dyDescent="0.35">
      <c r="DN956" s="69">
        <v>1352</v>
      </c>
      <c r="DO956" s="91">
        <f t="shared" si="78"/>
        <v>5.9499999999999291</v>
      </c>
    </row>
    <row r="957" spans="118:119" x14ac:dyDescent="0.35">
      <c r="DN957" s="69">
        <v>1353</v>
      </c>
      <c r="DO957" s="91">
        <f t="shared" si="78"/>
        <v>5.9562499999999288</v>
      </c>
    </row>
    <row r="958" spans="118:119" x14ac:dyDescent="0.35">
      <c r="DN958" s="69">
        <v>1354</v>
      </c>
      <c r="DO958" s="91">
        <f t="shared" si="78"/>
        <v>5.9624999999999284</v>
      </c>
    </row>
    <row r="959" spans="118:119" x14ac:dyDescent="0.35">
      <c r="DN959" s="69">
        <v>1355</v>
      </c>
      <c r="DO959" s="91">
        <f t="shared" si="78"/>
        <v>5.9687499999999281</v>
      </c>
    </row>
    <row r="960" spans="118:119" x14ac:dyDescent="0.35">
      <c r="DN960" s="69">
        <v>1356</v>
      </c>
      <c r="DO960" s="91">
        <f t="shared" si="78"/>
        <v>5.9749999999999277</v>
      </c>
    </row>
    <row r="961" spans="118:119" x14ac:dyDescent="0.35">
      <c r="DN961" s="69">
        <v>1357</v>
      </c>
      <c r="DO961" s="91">
        <f t="shared" si="78"/>
        <v>5.9812499999999273</v>
      </c>
    </row>
    <row r="962" spans="118:119" x14ac:dyDescent="0.35">
      <c r="DN962" s="69">
        <v>1358</v>
      </c>
      <c r="DO962" s="91">
        <f t="shared" si="78"/>
        <v>5.987499999999927</v>
      </c>
    </row>
    <row r="963" spans="118:119" x14ac:dyDescent="0.35">
      <c r="DN963" s="69">
        <v>1359</v>
      </c>
      <c r="DO963" s="91">
        <f t="shared" si="78"/>
        <v>5.9937499999999266</v>
      </c>
    </row>
    <row r="964" spans="118:119" x14ac:dyDescent="0.35">
      <c r="DN964" s="69">
        <v>1360</v>
      </c>
      <c r="DO964" s="91">
        <f t="shared" si="78"/>
        <v>5.9999999999999263</v>
      </c>
    </row>
    <row r="965" spans="118:119" x14ac:dyDescent="0.35">
      <c r="DN965" s="69">
        <v>1361</v>
      </c>
      <c r="DO965" s="91">
        <f t="shared" si="78"/>
        <v>6.0062499999999259</v>
      </c>
    </row>
    <row r="966" spans="118:119" x14ac:dyDescent="0.35">
      <c r="DN966" s="69">
        <v>1362</v>
      </c>
      <c r="DO966" s="91">
        <f t="shared" ref="DO966:DO1029" si="79">DO965+0.00625</f>
        <v>6.0124999999999256</v>
      </c>
    </row>
    <row r="967" spans="118:119" x14ac:dyDescent="0.35">
      <c r="DN967" s="69">
        <v>1363</v>
      </c>
      <c r="DO967" s="91">
        <f t="shared" si="79"/>
        <v>6.0187499999999252</v>
      </c>
    </row>
    <row r="968" spans="118:119" x14ac:dyDescent="0.35">
      <c r="DN968" s="69">
        <v>1364</v>
      </c>
      <c r="DO968" s="91">
        <f t="shared" si="79"/>
        <v>6.0249999999999249</v>
      </c>
    </row>
    <row r="969" spans="118:119" x14ac:dyDescent="0.35">
      <c r="DN969" s="69">
        <v>1365</v>
      </c>
      <c r="DO969" s="91">
        <f t="shared" si="79"/>
        <v>6.0312499999999245</v>
      </c>
    </row>
    <row r="970" spans="118:119" x14ac:dyDescent="0.35">
      <c r="DN970" s="69">
        <v>1366</v>
      </c>
      <c r="DO970" s="91">
        <f t="shared" si="79"/>
        <v>6.0374999999999241</v>
      </c>
    </row>
    <row r="971" spans="118:119" x14ac:dyDescent="0.35">
      <c r="DN971" s="69">
        <v>1367</v>
      </c>
      <c r="DO971" s="91">
        <f t="shared" si="79"/>
        <v>6.0437499999999238</v>
      </c>
    </row>
    <row r="972" spans="118:119" x14ac:dyDescent="0.35">
      <c r="DN972" s="69">
        <v>1368</v>
      </c>
      <c r="DO972" s="91">
        <f t="shared" si="79"/>
        <v>6.0499999999999234</v>
      </c>
    </row>
    <row r="973" spans="118:119" x14ac:dyDescent="0.35">
      <c r="DN973" s="69">
        <v>1369</v>
      </c>
      <c r="DO973" s="91">
        <f t="shared" si="79"/>
        <v>6.0562499999999231</v>
      </c>
    </row>
    <row r="974" spans="118:119" x14ac:dyDescent="0.35">
      <c r="DN974" s="69">
        <v>1370</v>
      </c>
      <c r="DO974" s="91">
        <f t="shared" si="79"/>
        <v>6.0624999999999227</v>
      </c>
    </row>
    <row r="975" spans="118:119" x14ac:dyDescent="0.35">
      <c r="DN975" s="69">
        <v>1371</v>
      </c>
      <c r="DO975" s="91">
        <f t="shared" si="79"/>
        <v>6.0687499999999224</v>
      </c>
    </row>
    <row r="976" spans="118:119" x14ac:dyDescent="0.35">
      <c r="DN976" s="69">
        <v>1372</v>
      </c>
      <c r="DO976" s="91">
        <f t="shared" si="79"/>
        <v>6.074999999999922</v>
      </c>
    </row>
    <row r="977" spans="118:119" x14ac:dyDescent="0.35">
      <c r="DN977" s="69">
        <v>1373</v>
      </c>
      <c r="DO977" s="91">
        <f t="shared" si="79"/>
        <v>6.0812499999999217</v>
      </c>
    </row>
    <row r="978" spans="118:119" x14ac:dyDescent="0.35">
      <c r="DN978" s="69">
        <v>1374</v>
      </c>
      <c r="DO978" s="91">
        <f t="shared" si="79"/>
        <v>6.0874999999999213</v>
      </c>
    </row>
    <row r="979" spans="118:119" x14ac:dyDescent="0.35">
      <c r="DN979" s="69">
        <v>1375</v>
      </c>
      <c r="DO979" s="91">
        <f t="shared" si="79"/>
        <v>6.093749999999921</v>
      </c>
    </row>
    <row r="980" spans="118:119" x14ac:dyDescent="0.35">
      <c r="DN980" s="69">
        <v>1376</v>
      </c>
      <c r="DO980" s="91">
        <f t="shared" si="79"/>
        <v>6.0999999999999206</v>
      </c>
    </row>
    <row r="981" spans="118:119" x14ac:dyDescent="0.35">
      <c r="DN981" s="69">
        <v>1377</v>
      </c>
      <c r="DO981" s="91">
        <f t="shared" si="79"/>
        <v>6.1062499999999202</v>
      </c>
    </row>
    <row r="982" spans="118:119" x14ac:dyDescent="0.35">
      <c r="DN982" s="69">
        <v>1378</v>
      </c>
      <c r="DO982" s="91">
        <f t="shared" si="79"/>
        <v>6.1124999999999199</v>
      </c>
    </row>
    <row r="983" spans="118:119" x14ac:dyDescent="0.35">
      <c r="DN983" s="69">
        <v>1379</v>
      </c>
      <c r="DO983" s="91">
        <f t="shared" si="79"/>
        <v>6.1187499999999195</v>
      </c>
    </row>
    <row r="984" spans="118:119" x14ac:dyDescent="0.35">
      <c r="DN984" s="69">
        <v>1380</v>
      </c>
      <c r="DO984" s="91">
        <f t="shared" si="79"/>
        <v>6.1249999999999192</v>
      </c>
    </row>
    <row r="985" spans="118:119" x14ac:dyDescent="0.35">
      <c r="DN985" s="69">
        <v>1381</v>
      </c>
      <c r="DO985" s="91">
        <f t="shared" si="79"/>
        <v>6.1312499999999188</v>
      </c>
    </row>
    <row r="986" spans="118:119" x14ac:dyDescent="0.35">
      <c r="DN986" s="69">
        <v>1382</v>
      </c>
      <c r="DO986" s="91">
        <f t="shared" si="79"/>
        <v>6.1374999999999185</v>
      </c>
    </row>
    <row r="987" spans="118:119" x14ac:dyDescent="0.35">
      <c r="DN987" s="69">
        <v>1383</v>
      </c>
      <c r="DO987" s="91">
        <f t="shared" si="79"/>
        <v>6.1437499999999181</v>
      </c>
    </row>
    <row r="988" spans="118:119" x14ac:dyDescent="0.35">
      <c r="DN988" s="69">
        <v>1384</v>
      </c>
      <c r="DO988" s="91">
        <f t="shared" si="79"/>
        <v>6.1499999999999178</v>
      </c>
    </row>
    <row r="989" spans="118:119" x14ac:dyDescent="0.35">
      <c r="DN989" s="69">
        <v>1385</v>
      </c>
      <c r="DO989" s="91">
        <f t="shared" si="79"/>
        <v>6.1562499999999174</v>
      </c>
    </row>
    <row r="990" spans="118:119" x14ac:dyDescent="0.35">
      <c r="DN990" s="69">
        <v>1386</v>
      </c>
      <c r="DO990" s="91">
        <f t="shared" si="79"/>
        <v>6.162499999999917</v>
      </c>
    </row>
    <row r="991" spans="118:119" x14ac:dyDescent="0.35">
      <c r="DN991" s="69">
        <v>1387</v>
      </c>
      <c r="DO991" s="91">
        <f t="shared" si="79"/>
        <v>6.1687499999999167</v>
      </c>
    </row>
    <row r="992" spans="118:119" x14ac:dyDescent="0.35">
      <c r="DN992" s="69">
        <v>1388</v>
      </c>
      <c r="DO992" s="91">
        <f t="shared" si="79"/>
        <v>6.1749999999999163</v>
      </c>
    </row>
    <row r="993" spans="118:119" x14ac:dyDescent="0.35">
      <c r="DN993" s="69">
        <v>1389</v>
      </c>
      <c r="DO993" s="91">
        <f t="shared" si="79"/>
        <v>6.181249999999916</v>
      </c>
    </row>
    <row r="994" spans="118:119" x14ac:dyDescent="0.35">
      <c r="DN994" s="69">
        <v>1390</v>
      </c>
      <c r="DO994" s="91">
        <f t="shared" si="79"/>
        <v>6.1874999999999156</v>
      </c>
    </row>
    <row r="995" spans="118:119" x14ac:dyDescent="0.35">
      <c r="DN995" s="69">
        <v>1391</v>
      </c>
      <c r="DO995" s="91">
        <f t="shared" si="79"/>
        <v>6.1937499999999153</v>
      </c>
    </row>
    <row r="996" spans="118:119" x14ac:dyDescent="0.35">
      <c r="DN996" s="69">
        <v>1392</v>
      </c>
      <c r="DO996" s="91">
        <f t="shared" si="79"/>
        <v>6.1999999999999149</v>
      </c>
    </row>
    <row r="997" spans="118:119" x14ac:dyDescent="0.35">
      <c r="DN997" s="69">
        <v>1393</v>
      </c>
      <c r="DO997" s="91">
        <f t="shared" si="79"/>
        <v>6.2062499999999146</v>
      </c>
    </row>
    <row r="998" spans="118:119" x14ac:dyDescent="0.35">
      <c r="DN998" s="69">
        <v>1394</v>
      </c>
      <c r="DO998" s="91">
        <f t="shared" si="79"/>
        <v>6.2124999999999142</v>
      </c>
    </row>
    <row r="999" spans="118:119" x14ac:dyDescent="0.35">
      <c r="DN999" s="69">
        <v>1395</v>
      </c>
      <c r="DO999" s="91">
        <f t="shared" si="79"/>
        <v>6.2187499999999138</v>
      </c>
    </row>
    <row r="1000" spans="118:119" x14ac:dyDescent="0.35">
      <c r="DN1000" s="69">
        <v>1396</v>
      </c>
      <c r="DO1000" s="91">
        <f t="shared" si="79"/>
        <v>6.2249999999999135</v>
      </c>
    </row>
    <row r="1001" spans="118:119" x14ac:dyDescent="0.35">
      <c r="DN1001" s="69">
        <v>1397</v>
      </c>
      <c r="DO1001" s="91">
        <f t="shared" si="79"/>
        <v>6.2312499999999131</v>
      </c>
    </row>
    <row r="1002" spans="118:119" x14ac:dyDescent="0.35">
      <c r="DN1002" s="69">
        <v>1398</v>
      </c>
      <c r="DO1002" s="91">
        <f t="shared" si="79"/>
        <v>6.2374999999999128</v>
      </c>
    </row>
    <row r="1003" spans="118:119" x14ac:dyDescent="0.35">
      <c r="DN1003" s="69">
        <v>1399</v>
      </c>
      <c r="DO1003" s="91">
        <f t="shared" si="79"/>
        <v>6.2437499999999124</v>
      </c>
    </row>
    <row r="1004" spans="118:119" x14ac:dyDescent="0.35">
      <c r="DN1004" s="69">
        <v>1400</v>
      </c>
      <c r="DO1004" s="91">
        <f t="shared" si="79"/>
        <v>6.2499999999999121</v>
      </c>
    </row>
    <row r="1005" spans="118:119" x14ac:dyDescent="0.35">
      <c r="DN1005" s="69">
        <v>1401</v>
      </c>
      <c r="DO1005" s="91">
        <f t="shared" si="79"/>
        <v>6.2562499999999117</v>
      </c>
    </row>
    <row r="1006" spans="118:119" x14ac:dyDescent="0.35">
      <c r="DN1006" s="69">
        <v>1402</v>
      </c>
      <c r="DO1006" s="91">
        <f t="shared" si="79"/>
        <v>6.2624999999999114</v>
      </c>
    </row>
    <row r="1007" spans="118:119" x14ac:dyDescent="0.35">
      <c r="DN1007" s="69">
        <v>1403</v>
      </c>
      <c r="DO1007" s="91">
        <f t="shared" si="79"/>
        <v>6.268749999999911</v>
      </c>
    </row>
    <row r="1008" spans="118:119" x14ac:dyDescent="0.35">
      <c r="DN1008" s="69">
        <v>1404</v>
      </c>
      <c r="DO1008" s="91">
        <f t="shared" si="79"/>
        <v>6.2749999999999106</v>
      </c>
    </row>
    <row r="1009" spans="118:119" x14ac:dyDescent="0.35">
      <c r="DN1009" s="69">
        <v>1405</v>
      </c>
      <c r="DO1009" s="91">
        <f t="shared" si="79"/>
        <v>6.2812499999999103</v>
      </c>
    </row>
    <row r="1010" spans="118:119" x14ac:dyDescent="0.35">
      <c r="DN1010" s="69">
        <v>1406</v>
      </c>
      <c r="DO1010" s="91">
        <f t="shared" si="79"/>
        <v>6.2874999999999099</v>
      </c>
    </row>
    <row r="1011" spans="118:119" x14ac:dyDescent="0.35">
      <c r="DN1011" s="69">
        <v>1407</v>
      </c>
      <c r="DO1011" s="91">
        <f t="shared" si="79"/>
        <v>6.2937499999999096</v>
      </c>
    </row>
    <row r="1012" spans="118:119" x14ac:dyDescent="0.35">
      <c r="DN1012" s="69">
        <v>1408</v>
      </c>
      <c r="DO1012" s="91">
        <f t="shared" si="79"/>
        <v>6.2999999999999092</v>
      </c>
    </row>
    <row r="1013" spans="118:119" x14ac:dyDescent="0.35">
      <c r="DN1013" s="69">
        <v>1409</v>
      </c>
      <c r="DO1013" s="91">
        <f t="shared" si="79"/>
        <v>6.3062499999999089</v>
      </c>
    </row>
    <row r="1014" spans="118:119" x14ac:dyDescent="0.35">
      <c r="DN1014" s="69">
        <v>1410</v>
      </c>
      <c r="DO1014" s="91">
        <f t="shared" si="79"/>
        <v>6.3124999999999085</v>
      </c>
    </row>
    <row r="1015" spans="118:119" x14ac:dyDescent="0.35">
      <c r="DN1015" s="69">
        <v>1411</v>
      </c>
      <c r="DO1015" s="91">
        <f t="shared" si="79"/>
        <v>6.3187499999999082</v>
      </c>
    </row>
    <row r="1016" spans="118:119" x14ac:dyDescent="0.35">
      <c r="DN1016" s="69">
        <v>1412</v>
      </c>
      <c r="DO1016" s="91">
        <f t="shared" si="79"/>
        <v>6.3249999999999078</v>
      </c>
    </row>
    <row r="1017" spans="118:119" x14ac:dyDescent="0.35">
      <c r="DN1017" s="69">
        <v>1413</v>
      </c>
      <c r="DO1017" s="91">
        <f t="shared" si="79"/>
        <v>6.3312499999999075</v>
      </c>
    </row>
    <row r="1018" spans="118:119" x14ac:dyDescent="0.35">
      <c r="DN1018" s="69">
        <v>1414</v>
      </c>
      <c r="DO1018" s="91">
        <f t="shared" si="79"/>
        <v>6.3374999999999071</v>
      </c>
    </row>
    <row r="1019" spans="118:119" x14ac:dyDescent="0.35">
      <c r="DN1019" s="69">
        <v>1415</v>
      </c>
      <c r="DO1019" s="91">
        <f t="shared" si="79"/>
        <v>6.3437499999999067</v>
      </c>
    </row>
    <row r="1020" spans="118:119" x14ac:dyDescent="0.35">
      <c r="DN1020" s="69">
        <v>1416</v>
      </c>
      <c r="DO1020" s="91">
        <f t="shared" si="79"/>
        <v>6.3499999999999064</v>
      </c>
    </row>
    <row r="1021" spans="118:119" x14ac:dyDescent="0.35">
      <c r="DN1021" s="69">
        <v>1417</v>
      </c>
      <c r="DO1021" s="91">
        <f t="shared" si="79"/>
        <v>6.356249999999906</v>
      </c>
    </row>
    <row r="1022" spans="118:119" x14ac:dyDescent="0.35">
      <c r="DN1022" s="69">
        <v>1418</v>
      </c>
      <c r="DO1022" s="91">
        <f t="shared" si="79"/>
        <v>6.3624999999999057</v>
      </c>
    </row>
    <row r="1023" spans="118:119" x14ac:dyDescent="0.35">
      <c r="DN1023" s="69">
        <v>1419</v>
      </c>
      <c r="DO1023" s="91">
        <f t="shared" si="79"/>
        <v>6.3687499999999053</v>
      </c>
    </row>
    <row r="1024" spans="118:119" x14ac:dyDescent="0.35">
      <c r="DN1024" s="69">
        <v>1420</v>
      </c>
      <c r="DO1024" s="91">
        <f t="shared" si="79"/>
        <v>6.374999999999905</v>
      </c>
    </row>
    <row r="1025" spans="118:119" x14ac:dyDescent="0.35">
      <c r="DN1025" s="69">
        <v>1421</v>
      </c>
      <c r="DO1025" s="91">
        <f t="shared" si="79"/>
        <v>6.3812499999999046</v>
      </c>
    </row>
    <row r="1026" spans="118:119" x14ac:dyDescent="0.35">
      <c r="DN1026" s="69">
        <v>1422</v>
      </c>
      <c r="DO1026" s="91">
        <f t="shared" si="79"/>
        <v>6.3874999999999043</v>
      </c>
    </row>
    <row r="1027" spans="118:119" x14ac:dyDescent="0.35">
      <c r="DN1027" s="69">
        <v>1423</v>
      </c>
      <c r="DO1027" s="91">
        <f t="shared" si="79"/>
        <v>6.3937499999999039</v>
      </c>
    </row>
    <row r="1028" spans="118:119" x14ac:dyDescent="0.35">
      <c r="DN1028" s="69">
        <v>1424</v>
      </c>
      <c r="DO1028" s="91">
        <f t="shared" si="79"/>
        <v>6.3999999999999035</v>
      </c>
    </row>
    <row r="1029" spans="118:119" x14ac:dyDescent="0.35">
      <c r="DN1029" s="69">
        <v>1425</v>
      </c>
      <c r="DO1029" s="91">
        <f t="shared" si="79"/>
        <v>6.4062499999999032</v>
      </c>
    </row>
    <row r="1030" spans="118:119" x14ac:dyDescent="0.35">
      <c r="DN1030" s="69">
        <v>1426</v>
      </c>
      <c r="DO1030" s="91">
        <f t="shared" ref="DO1030:DO1093" si="80">DO1029+0.00625</f>
        <v>6.4124999999999028</v>
      </c>
    </row>
    <row r="1031" spans="118:119" x14ac:dyDescent="0.35">
      <c r="DN1031" s="69">
        <v>1427</v>
      </c>
      <c r="DO1031" s="91">
        <f t="shared" si="80"/>
        <v>6.4187499999999025</v>
      </c>
    </row>
    <row r="1032" spans="118:119" x14ac:dyDescent="0.35">
      <c r="DN1032" s="69">
        <v>1428</v>
      </c>
      <c r="DO1032" s="91">
        <f t="shared" si="80"/>
        <v>6.4249999999999021</v>
      </c>
    </row>
    <row r="1033" spans="118:119" x14ac:dyDescent="0.35">
      <c r="DN1033" s="69">
        <v>1429</v>
      </c>
      <c r="DO1033" s="91">
        <f t="shared" si="80"/>
        <v>6.4312499999999018</v>
      </c>
    </row>
    <row r="1034" spans="118:119" x14ac:dyDescent="0.35">
      <c r="DN1034" s="69">
        <v>1430</v>
      </c>
      <c r="DO1034" s="91">
        <f t="shared" si="80"/>
        <v>6.4374999999999014</v>
      </c>
    </row>
    <row r="1035" spans="118:119" x14ac:dyDescent="0.35">
      <c r="DN1035" s="69">
        <v>1431</v>
      </c>
      <c r="DO1035" s="91">
        <f t="shared" si="80"/>
        <v>6.4437499999999011</v>
      </c>
    </row>
    <row r="1036" spans="118:119" x14ac:dyDescent="0.35">
      <c r="DN1036" s="69">
        <v>1432</v>
      </c>
      <c r="DO1036" s="91">
        <f t="shared" si="80"/>
        <v>6.4499999999999007</v>
      </c>
    </row>
    <row r="1037" spans="118:119" x14ac:dyDescent="0.35">
      <c r="DN1037" s="69">
        <v>1433</v>
      </c>
      <c r="DO1037" s="91">
        <f t="shared" si="80"/>
        <v>6.4562499999999003</v>
      </c>
    </row>
    <row r="1038" spans="118:119" x14ac:dyDescent="0.35">
      <c r="DN1038" s="69">
        <v>1434</v>
      </c>
      <c r="DO1038" s="91">
        <f t="shared" si="80"/>
        <v>6.4624999999999</v>
      </c>
    </row>
    <row r="1039" spans="118:119" x14ac:dyDescent="0.35">
      <c r="DN1039" s="69">
        <v>1435</v>
      </c>
      <c r="DO1039" s="91">
        <f t="shared" si="80"/>
        <v>6.4687499999998996</v>
      </c>
    </row>
    <row r="1040" spans="118:119" x14ac:dyDescent="0.35">
      <c r="DN1040" s="69">
        <v>1436</v>
      </c>
      <c r="DO1040" s="91">
        <f t="shared" si="80"/>
        <v>6.4749999999998993</v>
      </c>
    </row>
    <row r="1041" spans="118:119" x14ac:dyDescent="0.35">
      <c r="DN1041" s="69">
        <v>1437</v>
      </c>
      <c r="DO1041" s="91">
        <f t="shared" si="80"/>
        <v>6.4812499999998989</v>
      </c>
    </row>
    <row r="1042" spans="118:119" x14ac:dyDescent="0.35">
      <c r="DN1042" s="69">
        <v>1438</v>
      </c>
      <c r="DO1042" s="91">
        <f t="shared" si="80"/>
        <v>6.4874999999998986</v>
      </c>
    </row>
    <row r="1043" spans="118:119" x14ac:dyDescent="0.35">
      <c r="DN1043" s="69">
        <v>1439</v>
      </c>
      <c r="DO1043" s="91">
        <f t="shared" si="80"/>
        <v>6.4937499999998982</v>
      </c>
    </row>
    <row r="1044" spans="118:119" x14ac:dyDescent="0.35">
      <c r="DN1044" s="69">
        <v>1440</v>
      </c>
      <c r="DO1044" s="91">
        <f t="shared" si="80"/>
        <v>6.4999999999998979</v>
      </c>
    </row>
    <row r="1045" spans="118:119" x14ac:dyDescent="0.35">
      <c r="DN1045" s="69">
        <v>1441</v>
      </c>
      <c r="DO1045" s="91">
        <f t="shared" si="80"/>
        <v>6.5062499999998975</v>
      </c>
    </row>
    <row r="1046" spans="118:119" x14ac:dyDescent="0.35">
      <c r="DN1046" s="69">
        <v>1442</v>
      </c>
      <c r="DO1046" s="91">
        <f t="shared" si="80"/>
        <v>6.5124999999998971</v>
      </c>
    </row>
    <row r="1047" spans="118:119" x14ac:dyDescent="0.35">
      <c r="DN1047" s="69">
        <v>1443</v>
      </c>
      <c r="DO1047" s="91">
        <f t="shared" si="80"/>
        <v>6.5187499999998968</v>
      </c>
    </row>
    <row r="1048" spans="118:119" x14ac:dyDescent="0.35">
      <c r="DN1048" s="69">
        <v>1444</v>
      </c>
      <c r="DO1048" s="91">
        <f t="shared" si="80"/>
        <v>6.5249999999998964</v>
      </c>
    </row>
    <row r="1049" spans="118:119" x14ac:dyDescent="0.35">
      <c r="DN1049" s="69">
        <v>1445</v>
      </c>
      <c r="DO1049" s="91">
        <f t="shared" si="80"/>
        <v>6.5312499999998961</v>
      </c>
    </row>
    <row r="1050" spans="118:119" x14ac:dyDescent="0.35">
      <c r="DN1050" s="69">
        <v>1446</v>
      </c>
      <c r="DO1050" s="91">
        <f t="shared" si="80"/>
        <v>6.5374999999998957</v>
      </c>
    </row>
    <row r="1051" spans="118:119" x14ac:dyDescent="0.35">
      <c r="DN1051" s="69">
        <v>1447</v>
      </c>
      <c r="DO1051" s="91">
        <f t="shared" si="80"/>
        <v>6.5437499999998954</v>
      </c>
    </row>
    <row r="1052" spans="118:119" x14ac:dyDescent="0.35">
      <c r="DN1052" s="69">
        <v>1448</v>
      </c>
      <c r="DO1052" s="91">
        <f t="shared" si="80"/>
        <v>6.549999999999895</v>
      </c>
    </row>
    <row r="1053" spans="118:119" x14ac:dyDescent="0.35">
      <c r="DN1053" s="69">
        <v>1449</v>
      </c>
      <c r="DO1053" s="91">
        <f t="shared" si="80"/>
        <v>6.5562499999998947</v>
      </c>
    </row>
    <row r="1054" spans="118:119" x14ac:dyDescent="0.35">
      <c r="DN1054" s="69">
        <v>1450</v>
      </c>
      <c r="DO1054" s="91">
        <f t="shared" si="80"/>
        <v>6.5624999999998943</v>
      </c>
    </row>
    <row r="1055" spans="118:119" x14ac:dyDescent="0.35">
      <c r="DN1055" s="69">
        <v>1451</v>
      </c>
      <c r="DO1055" s="91">
        <f t="shared" si="80"/>
        <v>6.568749999999894</v>
      </c>
    </row>
    <row r="1056" spans="118:119" x14ac:dyDescent="0.35">
      <c r="DN1056" s="69">
        <v>1452</v>
      </c>
      <c r="DO1056" s="91">
        <f t="shared" si="80"/>
        <v>6.5749999999998936</v>
      </c>
    </row>
    <row r="1057" spans="118:119" x14ac:dyDescent="0.35">
      <c r="DN1057" s="69">
        <v>1453</v>
      </c>
      <c r="DO1057" s="91">
        <f t="shared" si="80"/>
        <v>6.5812499999998932</v>
      </c>
    </row>
    <row r="1058" spans="118:119" x14ac:dyDescent="0.35">
      <c r="DN1058" s="69">
        <v>1454</v>
      </c>
      <c r="DO1058" s="91">
        <f t="shared" si="80"/>
        <v>6.5874999999998929</v>
      </c>
    </row>
    <row r="1059" spans="118:119" x14ac:dyDescent="0.35">
      <c r="DN1059" s="69">
        <v>1455</v>
      </c>
      <c r="DO1059" s="91">
        <f t="shared" si="80"/>
        <v>6.5937499999998925</v>
      </c>
    </row>
    <row r="1060" spans="118:119" x14ac:dyDescent="0.35">
      <c r="DN1060" s="69">
        <v>1456</v>
      </c>
      <c r="DO1060" s="91">
        <f t="shared" si="80"/>
        <v>6.5999999999998922</v>
      </c>
    </row>
    <row r="1061" spans="118:119" x14ac:dyDescent="0.35">
      <c r="DN1061" s="69">
        <v>1457</v>
      </c>
      <c r="DO1061" s="91">
        <f t="shared" si="80"/>
        <v>6.6062499999998918</v>
      </c>
    </row>
    <row r="1062" spans="118:119" x14ac:dyDescent="0.35">
      <c r="DN1062" s="69">
        <v>1458</v>
      </c>
      <c r="DO1062" s="91">
        <f t="shared" si="80"/>
        <v>6.6124999999998915</v>
      </c>
    </row>
    <row r="1063" spans="118:119" x14ac:dyDescent="0.35">
      <c r="DN1063" s="69">
        <v>1459</v>
      </c>
      <c r="DO1063" s="91">
        <f t="shared" si="80"/>
        <v>6.6187499999998911</v>
      </c>
    </row>
    <row r="1064" spans="118:119" x14ac:dyDescent="0.35">
      <c r="DN1064" s="69">
        <v>1460</v>
      </c>
      <c r="DO1064" s="91">
        <f t="shared" si="80"/>
        <v>6.6249999999998908</v>
      </c>
    </row>
    <row r="1065" spans="118:119" x14ac:dyDescent="0.35">
      <c r="DN1065" s="69">
        <v>1461</v>
      </c>
      <c r="DO1065" s="91">
        <f t="shared" si="80"/>
        <v>6.6312499999998904</v>
      </c>
    </row>
    <row r="1066" spans="118:119" x14ac:dyDescent="0.35">
      <c r="DN1066" s="69">
        <v>1462</v>
      </c>
      <c r="DO1066" s="91">
        <f t="shared" si="80"/>
        <v>6.63749999999989</v>
      </c>
    </row>
    <row r="1067" spans="118:119" x14ac:dyDescent="0.35">
      <c r="DN1067" s="69">
        <v>1463</v>
      </c>
      <c r="DO1067" s="91">
        <f t="shared" si="80"/>
        <v>6.6437499999998897</v>
      </c>
    </row>
    <row r="1068" spans="118:119" x14ac:dyDescent="0.35">
      <c r="DN1068" s="69">
        <v>1464</v>
      </c>
      <c r="DO1068" s="91">
        <f t="shared" si="80"/>
        <v>6.6499999999998893</v>
      </c>
    </row>
    <row r="1069" spans="118:119" x14ac:dyDescent="0.35">
      <c r="DN1069" s="69">
        <v>1465</v>
      </c>
      <c r="DO1069" s="91">
        <f t="shared" si="80"/>
        <v>6.656249999999889</v>
      </c>
    </row>
    <row r="1070" spans="118:119" x14ac:dyDescent="0.35">
      <c r="DN1070" s="69">
        <v>1466</v>
      </c>
      <c r="DO1070" s="91">
        <f t="shared" si="80"/>
        <v>6.6624999999998886</v>
      </c>
    </row>
    <row r="1071" spans="118:119" x14ac:dyDescent="0.35">
      <c r="DN1071" s="69">
        <v>1467</v>
      </c>
      <c r="DO1071" s="91">
        <f t="shared" si="80"/>
        <v>6.6687499999998883</v>
      </c>
    </row>
    <row r="1072" spans="118:119" x14ac:dyDescent="0.35">
      <c r="DN1072" s="69">
        <v>1468</v>
      </c>
      <c r="DO1072" s="91">
        <f t="shared" si="80"/>
        <v>6.6749999999998879</v>
      </c>
    </row>
    <row r="1073" spans="118:119" x14ac:dyDescent="0.35">
      <c r="DN1073" s="69">
        <v>1469</v>
      </c>
      <c r="DO1073" s="91">
        <f t="shared" si="80"/>
        <v>6.6812499999998876</v>
      </c>
    </row>
    <row r="1074" spans="118:119" x14ac:dyDescent="0.35">
      <c r="DN1074" s="69">
        <v>1470</v>
      </c>
      <c r="DO1074" s="91">
        <f t="shared" si="80"/>
        <v>6.6874999999998872</v>
      </c>
    </row>
    <row r="1075" spans="118:119" x14ac:dyDescent="0.35">
      <c r="DN1075" s="69">
        <v>1471</v>
      </c>
      <c r="DO1075" s="91">
        <f t="shared" si="80"/>
        <v>6.6937499999998868</v>
      </c>
    </row>
    <row r="1076" spans="118:119" x14ac:dyDescent="0.35">
      <c r="DN1076" s="69">
        <v>1472</v>
      </c>
      <c r="DO1076" s="91">
        <f t="shared" si="80"/>
        <v>6.6999999999998865</v>
      </c>
    </row>
    <row r="1077" spans="118:119" x14ac:dyDescent="0.35">
      <c r="DN1077" s="69">
        <v>1473</v>
      </c>
      <c r="DO1077" s="91">
        <f t="shared" si="80"/>
        <v>6.7062499999998861</v>
      </c>
    </row>
    <row r="1078" spans="118:119" x14ac:dyDescent="0.35">
      <c r="DN1078" s="69">
        <v>1474</v>
      </c>
      <c r="DO1078" s="91">
        <f t="shared" si="80"/>
        <v>6.7124999999998858</v>
      </c>
    </row>
    <row r="1079" spans="118:119" x14ac:dyDescent="0.35">
      <c r="DN1079" s="69">
        <v>1475</v>
      </c>
      <c r="DO1079" s="91">
        <f t="shared" si="80"/>
        <v>6.7187499999998854</v>
      </c>
    </row>
    <row r="1080" spans="118:119" x14ac:dyDescent="0.35">
      <c r="DN1080" s="69">
        <v>1476</v>
      </c>
      <c r="DO1080" s="91">
        <f t="shared" si="80"/>
        <v>6.7249999999998851</v>
      </c>
    </row>
    <row r="1081" spans="118:119" x14ac:dyDescent="0.35">
      <c r="DN1081" s="69">
        <v>1477</v>
      </c>
      <c r="DO1081" s="91">
        <f t="shared" si="80"/>
        <v>6.7312499999998847</v>
      </c>
    </row>
    <row r="1082" spans="118:119" x14ac:dyDescent="0.35">
      <c r="DN1082" s="69">
        <v>1478</v>
      </c>
      <c r="DO1082" s="91">
        <f t="shared" si="80"/>
        <v>6.7374999999998844</v>
      </c>
    </row>
    <row r="1083" spans="118:119" x14ac:dyDescent="0.35">
      <c r="DN1083" s="69">
        <v>1479</v>
      </c>
      <c r="DO1083" s="91">
        <f t="shared" si="80"/>
        <v>6.743749999999884</v>
      </c>
    </row>
    <row r="1084" spans="118:119" x14ac:dyDescent="0.35">
      <c r="DN1084" s="69">
        <v>1480</v>
      </c>
      <c r="DO1084" s="91">
        <f t="shared" si="80"/>
        <v>6.7499999999998836</v>
      </c>
    </row>
    <row r="1085" spans="118:119" x14ac:dyDescent="0.35">
      <c r="DN1085" s="69">
        <v>1481</v>
      </c>
      <c r="DO1085" s="91">
        <f t="shared" si="80"/>
        <v>6.7562499999998833</v>
      </c>
    </row>
    <row r="1086" spans="118:119" x14ac:dyDescent="0.35">
      <c r="DN1086" s="69">
        <v>1482</v>
      </c>
      <c r="DO1086" s="91">
        <f t="shared" si="80"/>
        <v>6.7624999999998829</v>
      </c>
    </row>
    <row r="1087" spans="118:119" x14ac:dyDescent="0.35">
      <c r="DN1087" s="69">
        <v>1483</v>
      </c>
      <c r="DO1087" s="91">
        <f t="shared" si="80"/>
        <v>6.7687499999998826</v>
      </c>
    </row>
    <row r="1088" spans="118:119" x14ac:dyDescent="0.35">
      <c r="DN1088" s="69">
        <v>1484</v>
      </c>
      <c r="DO1088" s="91">
        <f t="shared" si="80"/>
        <v>6.7749999999998822</v>
      </c>
    </row>
    <row r="1089" spans="118:119" x14ac:dyDescent="0.35">
      <c r="DN1089" s="69">
        <v>1485</v>
      </c>
      <c r="DO1089" s="91">
        <f t="shared" si="80"/>
        <v>6.7812499999998819</v>
      </c>
    </row>
    <row r="1090" spans="118:119" x14ac:dyDescent="0.35">
      <c r="DN1090" s="69">
        <v>1486</v>
      </c>
      <c r="DO1090" s="91">
        <f t="shared" si="80"/>
        <v>6.7874999999998815</v>
      </c>
    </row>
    <row r="1091" spans="118:119" x14ac:dyDescent="0.35">
      <c r="DN1091" s="69">
        <v>1487</v>
      </c>
      <c r="DO1091" s="91">
        <f t="shared" si="80"/>
        <v>6.7937499999998812</v>
      </c>
    </row>
    <row r="1092" spans="118:119" x14ac:dyDescent="0.35">
      <c r="DN1092" s="69">
        <v>1488</v>
      </c>
      <c r="DO1092" s="91">
        <f t="shared" si="80"/>
        <v>6.7999999999998808</v>
      </c>
    </row>
    <row r="1093" spans="118:119" x14ac:dyDescent="0.35">
      <c r="DN1093" s="69">
        <v>1489</v>
      </c>
      <c r="DO1093" s="91">
        <f t="shared" si="80"/>
        <v>6.8062499999998805</v>
      </c>
    </row>
    <row r="1094" spans="118:119" x14ac:dyDescent="0.35">
      <c r="DN1094" s="69">
        <v>1490</v>
      </c>
      <c r="DO1094" s="91">
        <f t="shared" ref="DO1094:DO1157" si="81">DO1093+0.00625</f>
        <v>6.8124999999998801</v>
      </c>
    </row>
    <row r="1095" spans="118:119" x14ac:dyDescent="0.35">
      <c r="DN1095" s="69">
        <v>1491</v>
      </c>
      <c r="DO1095" s="91">
        <f t="shared" si="81"/>
        <v>6.8187499999998797</v>
      </c>
    </row>
    <row r="1096" spans="118:119" x14ac:dyDescent="0.35">
      <c r="DN1096" s="69">
        <v>1492</v>
      </c>
      <c r="DO1096" s="91">
        <f t="shared" si="81"/>
        <v>6.8249999999998794</v>
      </c>
    </row>
    <row r="1097" spans="118:119" x14ac:dyDescent="0.35">
      <c r="DN1097" s="69">
        <v>1493</v>
      </c>
      <c r="DO1097" s="91">
        <f t="shared" si="81"/>
        <v>6.831249999999879</v>
      </c>
    </row>
    <row r="1098" spans="118:119" x14ac:dyDescent="0.35">
      <c r="DN1098" s="69">
        <v>1494</v>
      </c>
      <c r="DO1098" s="91">
        <f t="shared" si="81"/>
        <v>6.8374999999998787</v>
      </c>
    </row>
    <row r="1099" spans="118:119" x14ac:dyDescent="0.35">
      <c r="DN1099" s="69">
        <v>1495</v>
      </c>
      <c r="DO1099" s="91">
        <f t="shared" si="81"/>
        <v>6.8437499999998783</v>
      </c>
    </row>
    <row r="1100" spans="118:119" x14ac:dyDescent="0.35">
      <c r="DN1100" s="69">
        <v>1496</v>
      </c>
      <c r="DO1100" s="91">
        <f t="shared" si="81"/>
        <v>6.849999999999878</v>
      </c>
    </row>
    <row r="1101" spans="118:119" x14ac:dyDescent="0.35">
      <c r="DN1101" s="69">
        <v>1497</v>
      </c>
      <c r="DO1101" s="91">
        <f t="shared" si="81"/>
        <v>6.8562499999998776</v>
      </c>
    </row>
    <row r="1102" spans="118:119" x14ac:dyDescent="0.35">
      <c r="DN1102" s="69">
        <v>1498</v>
      </c>
      <c r="DO1102" s="91">
        <f t="shared" si="81"/>
        <v>6.8624999999998773</v>
      </c>
    </row>
    <row r="1103" spans="118:119" x14ac:dyDescent="0.35">
      <c r="DN1103" s="69">
        <v>1499</v>
      </c>
      <c r="DO1103" s="91">
        <f t="shared" si="81"/>
        <v>6.8687499999998769</v>
      </c>
    </row>
    <row r="1104" spans="118:119" x14ac:dyDescent="0.35">
      <c r="DN1104" s="69">
        <v>1500</v>
      </c>
      <c r="DO1104" s="91">
        <f t="shared" si="81"/>
        <v>6.8749999999998765</v>
      </c>
    </row>
    <row r="1105" spans="118:119" x14ac:dyDescent="0.35">
      <c r="DN1105" s="69">
        <v>1501</v>
      </c>
      <c r="DO1105" s="91">
        <f t="shared" si="81"/>
        <v>6.8812499999998762</v>
      </c>
    </row>
    <row r="1106" spans="118:119" x14ac:dyDescent="0.35">
      <c r="DN1106" s="69">
        <v>1502</v>
      </c>
      <c r="DO1106" s="91">
        <f t="shared" si="81"/>
        <v>6.8874999999998758</v>
      </c>
    </row>
    <row r="1107" spans="118:119" x14ac:dyDescent="0.35">
      <c r="DN1107" s="69">
        <v>1503</v>
      </c>
      <c r="DO1107" s="91">
        <f t="shared" si="81"/>
        <v>6.8937499999998755</v>
      </c>
    </row>
    <row r="1108" spans="118:119" x14ac:dyDescent="0.35">
      <c r="DN1108" s="69">
        <v>1504</v>
      </c>
      <c r="DO1108" s="91">
        <f t="shared" si="81"/>
        <v>6.8999999999998751</v>
      </c>
    </row>
    <row r="1109" spans="118:119" x14ac:dyDescent="0.35">
      <c r="DN1109" s="69">
        <v>1505</v>
      </c>
      <c r="DO1109" s="91">
        <f t="shared" si="81"/>
        <v>6.9062499999998748</v>
      </c>
    </row>
    <row r="1110" spans="118:119" x14ac:dyDescent="0.35">
      <c r="DN1110" s="69">
        <v>1506</v>
      </c>
      <c r="DO1110" s="91">
        <f t="shared" si="81"/>
        <v>6.9124999999998744</v>
      </c>
    </row>
    <row r="1111" spans="118:119" x14ac:dyDescent="0.35">
      <c r="DN1111" s="69">
        <v>1507</v>
      </c>
      <c r="DO1111" s="91">
        <f t="shared" si="81"/>
        <v>6.9187499999998741</v>
      </c>
    </row>
    <row r="1112" spans="118:119" x14ac:dyDescent="0.35">
      <c r="DN1112" s="69">
        <v>1508</v>
      </c>
      <c r="DO1112" s="91">
        <f t="shared" si="81"/>
        <v>6.9249999999998737</v>
      </c>
    </row>
    <row r="1113" spans="118:119" x14ac:dyDescent="0.35">
      <c r="DN1113" s="69">
        <v>1509</v>
      </c>
      <c r="DO1113" s="91">
        <f t="shared" si="81"/>
        <v>6.9312499999998733</v>
      </c>
    </row>
    <row r="1114" spans="118:119" x14ac:dyDescent="0.35">
      <c r="DN1114" s="69">
        <v>1510</v>
      </c>
      <c r="DO1114" s="91">
        <f t="shared" si="81"/>
        <v>6.937499999999873</v>
      </c>
    </row>
    <row r="1115" spans="118:119" x14ac:dyDescent="0.35">
      <c r="DN1115" s="69">
        <v>1511</v>
      </c>
      <c r="DO1115" s="91">
        <f t="shared" si="81"/>
        <v>6.9437499999998726</v>
      </c>
    </row>
    <row r="1116" spans="118:119" x14ac:dyDescent="0.35">
      <c r="DN1116" s="69">
        <v>1512</v>
      </c>
      <c r="DO1116" s="91">
        <f t="shared" si="81"/>
        <v>6.9499999999998723</v>
      </c>
    </row>
    <row r="1117" spans="118:119" x14ac:dyDescent="0.35">
      <c r="DN1117" s="69">
        <v>1513</v>
      </c>
      <c r="DO1117" s="91">
        <f t="shared" si="81"/>
        <v>6.9562499999998719</v>
      </c>
    </row>
    <row r="1118" spans="118:119" x14ac:dyDescent="0.35">
      <c r="DN1118" s="69">
        <v>1514</v>
      </c>
      <c r="DO1118" s="91">
        <f t="shared" si="81"/>
        <v>6.9624999999998716</v>
      </c>
    </row>
    <row r="1119" spans="118:119" x14ac:dyDescent="0.35">
      <c r="DN1119" s="69">
        <v>1515</v>
      </c>
      <c r="DO1119" s="91">
        <f t="shared" si="81"/>
        <v>6.9687499999998712</v>
      </c>
    </row>
    <row r="1120" spans="118:119" x14ac:dyDescent="0.35">
      <c r="DN1120" s="69">
        <v>1516</v>
      </c>
      <c r="DO1120" s="91">
        <f t="shared" si="81"/>
        <v>6.9749999999998709</v>
      </c>
    </row>
    <row r="1121" spans="118:119" x14ac:dyDescent="0.35">
      <c r="DN1121" s="69">
        <v>1517</v>
      </c>
      <c r="DO1121" s="91">
        <f t="shared" si="81"/>
        <v>6.9812499999998705</v>
      </c>
    </row>
    <row r="1122" spans="118:119" x14ac:dyDescent="0.35">
      <c r="DN1122" s="69">
        <v>1518</v>
      </c>
      <c r="DO1122" s="91">
        <f t="shared" si="81"/>
        <v>6.9874999999998701</v>
      </c>
    </row>
    <row r="1123" spans="118:119" x14ac:dyDescent="0.35">
      <c r="DN1123" s="69">
        <v>1519</v>
      </c>
      <c r="DO1123" s="91">
        <f t="shared" si="81"/>
        <v>6.9937499999998698</v>
      </c>
    </row>
    <row r="1124" spans="118:119" x14ac:dyDescent="0.35">
      <c r="DN1124" s="69">
        <v>1520</v>
      </c>
      <c r="DO1124" s="91">
        <f t="shared" si="81"/>
        <v>6.9999999999998694</v>
      </c>
    </row>
    <row r="1125" spans="118:119" x14ac:dyDescent="0.35">
      <c r="DN1125" s="69">
        <v>1521</v>
      </c>
      <c r="DO1125" s="91">
        <f t="shared" si="81"/>
        <v>7.0062499999998691</v>
      </c>
    </row>
    <row r="1126" spans="118:119" x14ac:dyDescent="0.35">
      <c r="DN1126" s="69">
        <v>1522</v>
      </c>
      <c r="DO1126" s="91">
        <f t="shared" si="81"/>
        <v>7.0124999999998687</v>
      </c>
    </row>
    <row r="1127" spans="118:119" x14ac:dyDescent="0.35">
      <c r="DN1127" s="69">
        <v>1523</v>
      </c>
      <c r="DO1127" s="91">
        <f t="shared" si="81"/>
        <v>7.0187499999998684</v>
      </c>
    </row>
    <row r="1128" spans="118:119" x14ac:dyDescent="0.35">
      <c r="DN1128" s="69">
        <v>1524</v>
      </c>
      <c r="DO1128" s="91">
        <f t="shared" si="81"/>
        <v>7.024999999999868</v>
      </c>
    </row>
    <row r="1129" spans="118:119" x14ac:dyDescent="0.35">
      <c r="DN1129" s="69">
        <v>1525</v>
      </c>
      <c r="DO1129" s="91">
        <f t="shared" si="81"/>
        <v>7.0312499999998677</v>
      </c>
    </row>
    <row r="1130" spans="118:119" x14ac:dyDescent="0.35">
      <c r="DN1130" s="69">
        <v>1526</v>
      </c>
      <c r="DO1130" s="91">
        <f t="shared" si="81"/>
        <v>7.0374999999998673</v>
      </c>
    </row>
    <row r="1131" spans="118:119" x14ac:dyDescent="0.35">
      <c r="DN1131" s="69">
        <v>1527</v>
      </c>
      <c r="DO1131" s="91">
        <f t="shared" si="81"/>
        <v>7.043749999999867</v>
      </c>
    </row>
    <row r="1132" spans="118:119" x14ac:dyDescent="0.35">
      <c r="DN1132" s="69">
        <v>1528</v>
      </c>
      <c r="DO1132" s="91">
        <f t="shared" si="81"/>
        <v>7.0499999999998666</v>
      </c>
    </row>
    <row r="1133" spans="118:119" x14ac:dyDescent="0.35">
      <c r="DN1133" s="69">
        <v>1529</v>
      </c>
      <c r="DO1133" s="91">
        <f t="shared" si="81"/>
        <v>7.0562499999998662</v>
      </c>
    </row>
    <row r="1134" spans="118:119" x14ac:dyDescent="0.35">
      <c r="DN1134" s="69">
        <v>1530</v>
      </c>
      <c r="DO1134" s="91">
        <f t="shared" si="81"/>
        <v>7.0624999999998659</v>
      </c>
    </row>
    <row r="1135" spans="118:119" x14ac:dyDescent="0.35">
      <c r="DN1135" s="69">
        <v>1531</v>
      </c>
      <c r="DO1135" s="91">
        <f t="shared" si="81"/>
        <v>7.0687499999998655</v>
      </c>
    </row>
    <row r="1136" spans="118:119" x14ac:dyDescent="0.35">
      <c r="DN1136" s="69">
        <v>1532</v>
      </c>
      <c r="DO1136" s="91">
        <f t="shared" si="81"/>
        <v>7.0749999999998652</v>
      </c>
    </row>
    <row r="1137" spans="118:119" x14ac:dyDescent="0.35">
      <c r="DN1137" s="69">
        <v>1533</v>
      </c>
      <c r="DO1137" s="91">
        <f t="shared" si="81"/>
        <v>7.0812499999998648</v>
      </c>
    </row>
    <row r="1138" spans="118:119" x14ac:dyDescent="0.35">
      <c r="DN1138" s="69">
        <v>1534</v>
      </c>
      <c r="DO1138" s="91">
        <f t="shared" si="81"/>
        <v>7.0874999999998645</v>
      </c>
    </row>
    <row r="1139" spans="118:119" x14ac:dyDescent="0.35">
      <c r="DN1139" s="69">
        <v>1535</v>
      </c>
      <c r="DO1139" s="91">
        <f t="shared" si="81"/>
        <v>7.0937499999998641</v>
      </c>
    </row>
    <row r="1140" spans="118:119" x14ac:dyDescent="0.35">
      <c r="DN1140" s="69">
        <v>1536</v>
      </c>
      <c r="DO1140" s="91">
        <f t="shared" si="81"/>
        <v>7.0999999999998638</v>
      </c>
    </row>
    <row r="1141" spans="118:119" x14ac:dyDescent="0.35">
      <c r="DN1141" s="69">
        <v>1537</v>
      </c>
      <c r="DO1141" s="91">
        <f t="shared" si="81"/>
        <v>7.1062499999998634</v>
      </c>
    </row>
    <row r="1142" spans="118:119" x14ac:dyDescent="0.35">
      <c r="DN1142" s="69">
        <v>1538</v>
      </c>
      <c r="DO1142" s="91">
        <f t="shared" si="81"/>
        <v>7.112499999999863</v>
      </c>
    </row>
    <row r="1143" spans="118:119" x14ac:dyDescent="0.35">
      <c r="DN1143" s="69">
        <v>1539</v>
      </c>
      <c r="DO1143" s="91">
        <f t="shared" si="81"/>
        <v>7.1187499999998627</v>
      </c>
    </row>
    <row r="1144" spans="118:119" x14ac:dyDescent="0.35">
      <c r="DN1144" s="69">
        <v>1540</v>
      </c>
      <c r="DO1144" s="91">
        <f t="shared" si="81"/>
        <v>7.1249999999998623</v>
      </c>
    </row>
    <row r="1145" spans="118:119" x14ac:dyDescent="0.35">
      <c r="DN1145" s="69">
        <v>1541</v>
      </c>
      <c r="DO1145" s="91">
        <f t="shared" si="81"/>
        <v>7.131249999999862</v>
      </c>
    </row>
    <row r="1146" spans="118:119" x14ac:dyDescent="0.35">
      <c r="DN1146" s="69">
        <v>1542</v>
      </c>
      <c r="DO1146" s="91">
        <f t="shared" si="81"/>
        <v>7.1374999999998616</v>
      </c>
    </row>
    <row r="1147" spans="118:119" x14ac:dyDescent="0.35">
      <c r="DN1147" s="69">
        <v>1543</v>
      </c>
      <c r="DO1147" s="91">
        <f t="shared" si="81"/>
        <v>7.1437499999998613</v>
      </c>
    </row>
    <row r="1148" spans="118:119" x14ac:dyDescent="0.35">
      <c r="DN1148" s="69">
        <v>1544</v>
      </c>
      <c r="DO1148" s="91">
        <f t="shared" si="81"/>
        <v>7.1499999999998609</v>
      </c>
    </row>
    <row r="1149" spans="118:119" x14ac:dyDescent="0.35">
      <c r="DN1149" s="69">
        <v>1545</v>
      </c>
      <c r="DO1149" s="91">
        <f t="shared" si="81"/>
        <v>7.1562499999998606</v>
      </c>
    </row>
    <row r="1150" spans="118:119" x14ac:dyDescent="0.35">
      <c r="DN1150" s="69">
        <v>1546</v>
      </c>
      <c r="DO1150" s="91">
        <f t="shared" si="81"/>
        <v>7.1624999999998602</v>
      </c>
    </row>
    <row r="1151" spans="118:119" x14ac:dyDescent="0.35">
      <c r="DN1151" s="69">
        <v>1547</v>
      </c>
      <c r="DO1151" s="91">
        <f t="shared" si="81"/>
        <v>7.1687499999998598</v>
      </c>
    </row>
    <row r="1152" spans="118:119" x14ac:dyDescent="0.35">
      <c r="DN1152" s="69">
        <v>1548</v>
      </c>
      <c r="DO1152" s="91">
        <f t="shared" si="81"/>
        <v>7.1749999999998595</v>
      </c>
    </row>
    <row r="1153" spans="118:119" x14ac:dyDescent="0.35">
      <c r="DN1153" s="69">
        <v>1549</v>
      </c>
      <c r="DO1153" s="91">
        <f t="shared" si="81"/>
        <v>7.1812499999998591</v>
      </c>
    </row>
    <row r="1154" spans="118:119" x14ac:dyDescent="0.35">
      <c r="DN1154" s="69">
        <v>1550</v>
      </c>
      <c r="DO1154" s="91">
        <f t="shared" si="81"/>
        <v>7.1874999999998588</v>
      </c>
    </row>
    <row r="1155" spans="118:119" x14ac:dyDescent="0.35">
      <c r="DN1155" s="69">
        <v>1551</v>
      </c>
      <c r="DO1155" s="91">
        <f t="shared" si="81"/>
        <v>7.1937499999998584</v>
      </c>
    </row>
    <row r="1156" spans="118:119" x14ac:dyDescent="0.35">
      <c r="DN1156" s="69">
        <v>1552</v>
      </c>
      <c r="DO1156" s="91">
        <f t="shared" si="81"/>
        <v>7.1999999999998581</v>
      </c>
    </row>
    <row r="1157" spans="118:119" x14ac:dyDescent="0.35">
      <c r="DN1157" s="69">
        <v>1553</v>
      </c>
      <c r="DO1157" s="91">
        <f t="shared" si="81"/>
        <v>7.2062499999998577</v>
      </c>
    </row>
    <row r="1158" spans="118:119" x14ac:dyDescent="0.35">
      <c r="DN1158" s="69">
        <v>1554</v>
      </c>
      <c r="DO1158" s="91">
        <f t="shared" ref="DO1158:DO1221" si="82">DO1157+0.00625</f>
        <v>7.2124999999998574</v>
      </c>
    </row>
    <row r="1159" spans="118:119" x14ac:dyDescent="0.35">
      <c r="DN1159" s="69">
        <v>1555</v>
      </c>
      <c r="DO1159" s="91">
        <f t="shared" si="82"/>
        <v>7.218749999999857</v>
      </c>
    </row>
    <row r="1160" spans="118:119" x14ac:dyDescent="0.35">
      <c r="DN1160" s="69">
        <v>1556</v>
      </c>
      <c r="DO1160" s="91">
        <f t="shared" si="82"/>
        <v>7.2249999999998566</v>
      </c>
    </row>
    <row r="1161" spans="118:119" x14ac:dyDescent="0.35">
      <c r="DN1161" s="69">
        <v>1557</v>
      </c>
      <c r="DO1161" s="91">
        <f t="shared" si="82"/>
        <v>7.2312499999998563</v>
      </c>
    </row>
    <row r="1162" spans="118:119" x14ac:dyDescent="0.35">
      <c r="DN1162" s="69">
        <v>1558</v>
      </c>
      <c r="DO1162" s="91">
        <f t="shared" si="82"/>
        <v>7.2374999999998559</v>
      </c>
    </row>
    <row r="1163" spans="118:119" x14ac:dyDescent="0.35">
      <c r="DN1163" s="69">
        <v>1559</v>
      </c>
      <c r="DO1163" s="91">
        <f t="shared" si="82"/>
        <v>7.2437499999998556</v>
      </c>
    </row>
    <row r="1164" spans="118:119" x14ac:dyDescent="0.35">
      <c r="DN1164" s="69">
        <v>1560</v>
      </c>
      <c r="DO1164" s="91">
        <f t="shared" si="82"/>
        <v>7.2499999999998552</v>
      </c>
    </row>
    <row r="1165" spans="118:119" x14ac:dyDescent="0.35">
      <c r="DN1165" s="69">
        <v>1561</v>
      </c>
      <c r="DO1165" s="91">
        <f t="shared" si="82"/>
        <v>7.2562499999998549</v>
      </c>
    </row>
    <row r="1166" spans="118:119" x14ac:dyDescent="0.35">
      <c r="DN1166" s="69">
        <v>1562</v>
      </c>
      <c r="DO1166" s="91">
        <f t="shared" si="82"/>
        <v>7.2624999999998545</v>
      </c>
    </row>
    <row r="1167" spans="118:119" x14ac:dyDescent="0.35">
      <c r="DN1167" s="69">
        <v>1563</v>
      </c>
      <c r="DO1167" s="91">
        <f t="shared" si="82"/>
        <v>7.2687499999998542</v>
      </c>
    </row>
    <row r="1168" spans="118:119" x14ac:dyDescent="0.35">
      <c r="DN1168" s="69">
        <v>1564</v>
      </c>
      <c r="DO1168" s="91">
        <f t="shared" si="82"/>
        <v>7.2749999999998538</v>
      </c>
    </row>
    <row r="1169" spans="118:119" x14ac:dyDescent="0.35">
      <c r="DN1169" s="69">
        <v>1565</v>
      </c>
      <c r="DO1169" s="91">
        <f t="shared" si="82"/>
        <v>7.2812499999998535</v>
      </c>
    </row>
    <row r="1170" spans="118:119" x14ac:dyDescent="0.35">
      <c r="DN1170" s="69">
        <v>1566</v>
      </c>
      <c r="DO1170" s="91">
        <f t="shared" si="82"/>
        <v>7.2874999999998531</v>
      </c>
    </row>
    <row r="1171" spans="118:119" x14ac:dyDescent="0.35">
      <c r="DN1171" s="69">
        <v>1567</v>
      </c>
      <c r="DO1171" s="91">
        <f t="shared" si="82"/>
        <v>7.2937499999998527</v>
      </c>
    </row>
    <row r="1172" spans="118:119" x14ac:dyDescent="0.35">
      <c r="DN1172" s="69">
        <v>1568</v>
      </c>
      <c r="DO1172" s="91">
        <f t="shared" si="82"/>
        <v>7.2999999999998524</v>
      </c>
    </row>
    <row r="1173" spans="118:119" x14ac:dyDescent="0.35">
      <c r="DN1173" s="69">
        <v>1569</v>
      </c>
      <c r="DO1173" s="91">
        <f t="shared" si="82"/>
        <v>7.306249999999852</v>
      </c>
    </row>
    <row r="1174" spans="118:119" x14ac:dyDescent="0.35">
      <c r="DN1174" s="69">
        <v>1570</v>
      </c>
      <c r="DO1174" s="91">
        <f t="shared" si="82"/>
        <v>7.3124999999998517</v>
      </c>
    </row>
    <row r="1175" spans="118:119" x14ac:dyDescent="0.35">
      <c r="DN1175" s="69">
        <v>1571</v>
      </c>
      <c r="DO1175" s="91">
        <f t="shared" si="82"/>
        <v>7.3187499999998513</v>
      </c>
    </row>
    <row r="1176" spans="118:119" x14ac:dyDescent="0.35">
      <c r="DN1176" s="69">
        <v>1572</v>
      </c>
      <c r="DO1176" s="91">
        <f t="shared" si="82"/>
        <v>7.324999999999851</v>
      </c>
    </row>
    <row r="1177" spans="118:119" x14ac:dyDescent="0.35">
      <c r="DN1177" s="69">
        <v>1573</v>
      </c>
      <c r="DO1177" s="91">
        <f t="shared" si="82"/>
        <v>7.3312499999998506</v>
      </c>
    </row>
    <row r="1178" spans="118:119" x14ac:dyDescent="0.35">
      <c r="DN1178" s="69">
        <v>1574</v>
      </c>
      <c r="DO1178" s="91">
        <f t="shared" si="82"/>
        <v>7.3374999999998503</v>
      </c>
    </row>
    <row r="1179" spans="118:119" x14ac:dyDescent="0.35">
      <c r="DN1179" s="69">
        <v>1575</v>
      </c>
      <c r="DO1179" s="91">
        <f t="shared" si="82"/>
        <v>7.3437499999998499</v>
      </c>
    </row>
    <row r="1180" spans="118:119" x14ac:dyDescent="0.35">
      <c r="DN1180" s="69">
        <v>1576</v>
      </c>
      <c r="DO1180" s="91">
        <f t="shared" si="82"/>
        <v>7.3499999999998495</v>
      </c>
    </row>
    <row r="1181" spans="118:119" x14ac:dyDescent="0.35">
      <c r="DN1181" s="69">
        <v>1577</v>
      </c>
      <c r="DO1181" s="91">
        <f t="shared" si="82"/>
        <v>7.3562499999998492</v>
      </c>
    </row>
    <row r="1182" spans="118:119" x14ac:dyDescent="0.35">
      <c r="DN1182" s="69">
        <v>1578</v>
      </c>
      <c r="DO1182" s="91">
        <f t="shared" si="82"/>
        <v>7.3624999999998488</v>
      </c>
    </row>
    <row r="1183" spans="118:119" x14ac:dyDescent="0.35">
      <c r="DN1183" s="69">
        <v>1579</v>
      </c>
      <c r="DO1183" s="91">
        <f t="shared" si="82"/>
        <v>7.3687499999998485</v>
      </c>
    </row>
    <row r="1184" spans="118:119" x14ac:dyDescent="0.35">
      <c r="DN1184" s="69">
        <v>1580</v>
      </c>
      <c r="DO1184" s="91">
        <f t="shared" si="82"/>
        <v>7.3749999999998481</v>
      </c>
    </row>
    <row r="1185" spans="118:119" x14ac:dyDescent="0.35">
      <c r="DN1185" s="69">
        <v>1581</v>
      </c>
      <c r="DO1185" s="91">
        <f t="shared" si="82"/>
        <v>7.3812499999998478</v>
      </c>
    </row>
    <row r="1186" spans="118:119" x14ac:dyDescent="0.35">
      <c r="DN1186" s="69">
        <v>1582</v>
      </c>
      <c r="DO1186" s="91">
        <f t="shared" si="82"/>
        <v>7.3874999999998474</v>
      </c>
    </row>
    <row r="1187" spans="118:119" x14ac:dyDescent="0.35">
      <c r="DN1187" s="69">
        <v>1583</v>
      </c>
      <c r="DO1187" s="91">
        <f t="shared" si="82"/>
        <v>7.3937499999998471</v>
      </c>
    </row>
    <row r="1188" spans="118:119" x14ac:dyDescent="0.35">
      <c r="DN1188" s="69">
        <v>1584</v>
      </c>
      <c r="DO1188" s="91">
        <f t="shared" si="82"/>
        <v>7.3999999999998467</v>
      </c>
    </row>
    <row r="1189" spans="118:119" x14ac:dyDescent="0.35">
      <c r="DN1189" s="69">
        <v>1585</v>
      </c>
      <c r="DO1189" s="91">
        <f t="shared" si="82"/>
        <v>7.4062499999998463</v>
      </c>
    </row>
    <row r="1190" spans="118:119" x14ac:dyDescent="0.35">
      <c r="DN1190" s="69">
        <v>1586</v>
      </c>
      <c r="DO1190" s="91">
        <f t="shared" si="82"/>
        <v>7.412499999999846</v>
      </c>
    </row>
    <row r="1191" spans="118:119" x14ac:dyDescent="0.35">
      <c r="DN1191" s="69">
        <v>1587</v>
      </c>
      <c r="DO1191" s="91">
        <f t="shared" si="82"/>
        <v>7.4187499999998456</v>
      </c>
    </row>
    <row r="1192" spans="118:119" x14ac:dyDescent="0.35">
      <c r="DN1192" s="69">
        <v>1588</v>
      </c>
      <c r="DO1192" s="91">
        <f t="shared" si="82"/>
        <v>7.4249999999998453</v>
      </c>
    </row>
    <row r="1193" spans="118:119" x14ac:dyDescent="0.35">
      <c r="DN1193" s="69">
        <v>1589</v>
      </c>
      <c r="DO1193" s="91">
        <f t="shared" si="82"/>
        <v>7.4312499999998449</v>
      </c>
    </row>
    <row r="1194" spans="118:119" x14ac:dyDescent="0.35">
      <c r="DN1194" s="69">
        <v>1590</v>
      </c>
      <c r="DO1194" s="91">
        <f t="shared" si="82"/>
        <v>7.4374999999998446</v>
      </c>
    </row>
    <row r="1195" spans="118:119" x14ac:dyDescent="0.35">
      <c r="DN1195" s="69">
        <v>1591</v>
      </c>
      <c r="DO1195" s="91">
        <f t="shared" si="82"/>
        <v>7.4437499999998442</v>
      </c>
    </row>
    <row r="1196" spans="118:119" x14ac:dyDescent="0.35">
      <c r="DN1196" s="69">
        <v>1592</v>
      </c>
      <c r="DO1196" s="91">
        <f t="shared" si="82"/>
        <v>7.4499999999998439</v>
      </c>
    </row>
    <row r="1197" spans="118:119" x14ac:dyDescent="0.35">
      <c r="DN1197" s="69">
        <v>1593</v>
      </c>
      <c r="DO1197" s="91">
        <f t="shared" si="82"/>
        <v>7.4562499999998435</v>
      </c>
    </row>
    <row r="1198" spans="118:119" x14ac:dyDescent="0.35">
      <c r="DN1198" s="69">
        <v>1594</v>
      </c>
      <c r="DO1198" s="91">
        <f t="shared" si="82"/>
        <v>7.4624999999998431</v>
      </c>
    </row>
    <row r="1199" spans="118:119" x14ac:dyDescent="0.35">
      <c r="DN1199" s="69">
        <v>1595</v>
      </c>
      <c r="DO1199" s="91">
        <f t="shared" si="82"/>
        <v>7.4687499999998428</v>
      </c>
    </row>
    <row r="1200" spans="118:119" x14ac:dyDescent="0.35">
      <c r="DN1200" s="69">
        <v>1596</v>
      </c>
      <c r="DO1200" s="91">
        <f t="shared" si="82"/>
        <v>7.4749999999998424</v>
      </c>
    </row>
    <row r="1201" spans="118:119" x14ac:dyDescent="0.35">
      <c r="DN1201" s="69">
        <v>1597</v>
      </c>
      <c r="DO1201" s="91">
        <f t="shared" si="82"/>
        <v>7.4812499999998421</v>
      </c>
    </row>
    <row r="1202" spans="118:119" x14ac:dyDescent="0.35">
      <c r="DN1202" s="69">
        <v>1598</v>
      </c>
      <c r="DO1202" s="91">
        <f t="shared" si="82"/>
        <v>7.4874999999998417</v>
      </c>
    </row>
    <row r="1203" spans="118:119" x14ac:dyDescent="0.35">
      <c r="DN1203" s="69">
        <v>1599</v>
      </c>
      <c r="DO1203" s="91">
        <f t="shared" si="82"/>
        <v>7.4937499999998414</v>
      </c>
    </row>
    <row r="1204" spans="118:119" x14ac:dyDescent="0.35">
      <c r="DN1204" s="69">
        <v>1600</v>
      </c>
      <c r="DO1204" s="91">
        <f t="shared" si="82"/>
        <v>7.499999999999841</v>
      </c>
    </row>
    <row r="1205" spans="118:119" x14ac:dyDescent="0.35">
      <c r="DN1205" s="69">
        <v>1601</v>
      </c>
      <c r="DO1205" s="91">
        <f t="shared" si="82"/>
        <v>7.5062499999998407</v>
      </c>
    </row>
    <row r="1206" spans="118:119" x14ac:dyDescent="0.35">
      <c r="DN1206" s="69">
        <v>1602</v>
      </c>
      <c r="DO1206" s="91">
        <f t="shared" si="82"/>
        <v>7.5124999999998403</v>
      </c>
    </row>
    <row r="1207" spans="118:119" x14ac:dyDescent="0.35">
      <c r="DN1207" s="69">
        <v>1603</v>
      </c>
      <c r="DO1207" s="91">
        <f t="shared" si="82"/>
        <v>7.51874999999984</v>
      </c>
    </row>
    <row r="1208" spans="118:119" x14ac:dyDescent="0.35">
      <c r="DN1208" s="69">
        <v>1604</v>
      </c>
      <c r="DO1208" s="91">
        <f t="shared" si="82"/>
        <v>7.5249999999998396</v>
      </c>
    </row>
    <row r="1209" spans="118:119" x14ac:dyDescent="0.35">
      <c r="DN1209" s="69">
        <v>1605</v>
      </c>
      <c r="DO1209" s="91">
        <f t="shared" si="82"/>
        <v>7.5312499999998392</v>
      </c>
    </row>
    <row r="1210" spans="118:119" x14ac:dyDescent="0.35">
      <c r="DN1210" s="69">
        <v>1606</v>
      </c>
      <c r="DO1210" s="91">
        <f t="shared" si="82"/>
        <v>7.5374999999998389</v>
      </c>
    </row>
    <row r="1211" spans="118:119" x14ac:dyDescent="0.35">
      <c r="DN1211" s="69">
        <v>1607</v>
      </c>
      <c r="DO1211" s="91">
        <f t="shared" si="82"/>
        <v>7.5437499999998385</v>
      </c>
    </row>
    <row r="1212" spans="118:119" x14ac:dyDescent="0.35">
      <c r="DN1212" s="69">
        <v>1608</v>
      </c>
      <c r="DO1212" s="91">
        <f t="shared" si="82"/>
        <v>7.5499999999998382</v>
      </c>
    </row>
    <row r="1213" spans="118:119" x14ac:dyDescent="0.35">
      <c r="DN1213" s="69">
        <v>1609</v>
      </c>
      <c r="DO1213" s="91">
        <f t="shared" si="82"/>
        <v>7.5562499999998378</v>
      </c>
    </row>
    <row r="1214" spans="118:119" x14ac:dyDescent="0.35">
      <c r="DN1214" s="69">
        <v>1610</v>
      </c>
      <c r="DO1214" s="91">
        <f t="shared" si="82"/>
        <v>7.5624999999998375</v>
      </c>
    </row>
    <row r="1215" spans="118:119" x14ac:dyDescent="0.35">
      <c r="DN1215" s="69">
        <v>1611</v>
      </c>
      <c r="DO1215" s="91">
        <f t="shared" si="82"/>
        <v>7.5687499999998371</v>
      </c>
    </row>
    <row r="1216" spans="118:119" x14ac:dyDescent="0.35">
      <c r="DN1216" s="69">
        <v>1612</v>
      </c>
      <c r="DO1216" s="91">
        <f t="shared" si="82"/>
        <v>7.5749999999998368</v>
      </c>
    </row>
    <row r="1217" spans="118:119" x14ac:dyDescent="0.35">
      <c r="DN1217" s="69">
        <v>1613</v>
      </c>
      <c r="DO1217" s="91">
        <f t="shared" si="82"/>
        <v>7.5812499999998364</v>
      </c>
    </row>
    <row r="1218" spans="118:119" x14ac:dyDescent="0.35">
      <c r="DN1218" s="69">
        <v>1614</v>
      </c>
      <c r="DO1218" s="91">
        <f t="shared" si="82"/>
        <v>7.587499999999836</v>
      </c>
    </row>
    <row r="1219" spans="118:119" x14ac:dyDescent="0.35">
      <c r="DN1219" s="69">
        <v>1615</v>
      </c>
      <c r="DO1219" s="91">
        <f t="shared" si="82"/>
        <v>7.5937499999998357</v>
      </c>
    </row>
    <row r="1220" spans="118:119" x14ac:dyDescent="0.35">
      <c r="DN1220" s="69">
        <v>1616</v>
      </c>
      <c r="DO1220" s="91">
        <f t="shared" si="82"/>
        <v>7.5999999999998353</v>
      </c>
    </row>
    <row r="1221" spans="118:119" x14ac:dyDescent="0.35">
      <c r="DN1221" s="69">
        <v>1617</v>
      </c>
      <c r="DO1221" s="91">
        <f t="shared" si="82"/>
        <v>7.606249999999835</v>
      </c>
    </row>
    <row r="1222" spans="118:119" x14ac:dyDescent="0.35">
      <c r="DN1222" s="69">
        <v>1618</v>
      </c>
      <c r="DO1222" s="91">
        <f t="shared" ref="DO1222:DO1285" si="83">DO1221+0.00625</f>
        <v>7.6124999999998346</v>
      </c>
    </row>
    <row r="1223" spans="118:119" x14ac:dyDescent="0.35">
      <c r="DN1223" s="69">
        <v>1619</v>
      </c>
      <c r="DO1223" s="91">
        <f t="shared" si="83"/>
        <v>7.6187499999998343</v>
      </c>
    </row>
    <row r="1224" spans="118:119" x14ac:dyDescent="0.35">
      <c r="DN1224" s="69">
        <v>1620</v>
      </c>
      <c r="DO1224" s="91">
        <f t="shared" si="83"/>
        <v>7.6249999999998339</v>
      </c>
    </row>
    <row r="1225" spans="118:119" x14ac:dyDescent="0.35">
      <c r="DN1225" s="69">
        <v>1621</v>
      </c>
      <c r="DO1225" s="91">
        <f t="shared" si="83"/>
        <v>7.6312499999998336</v>
      </c>
    </row>
    <row r="1226" spans="118:119" x14ac:dyDescent="0.35">
      <c r="DN1226" s="69">
        <v>1622</v>
      </c>
      <c r="DO1226" s="91">
        <f t="shared" si="83"/>
        <v>7.6374999999998332</v>
      </c>
    </row>
    <row r="1227" spans="118:119" x14ac:dyDescent="0.35">
      <c r="DN1227" s="69">
        <v>1623</v>
      </c>
      <c r="DO1227" s="91">
        <f t="shared" si="83"/>
        <v>7.6437499999998328</v>
      </c>
    </row>
    <row r="1228" spans="118:119" x14ac:dyDescent="0.35">
      <c r="DN1228" s="69">
        <v>1624</v>
      </c>
      <c r="DO1228" s="91">
        <f t="shared" si="83"/>
        <v>7.6499999999998325</v>
      </c>
    </row>
    <row r="1229" spans="118:119" x14ac:dyDescent="0.35">
      <c r="DN1229" s="69">
        <v>1625</v>
      </c>
      <c r="DO1229" s="91">
        <f t="shared" si="83"/>
        <v>7.6562499999998321</v>
      </c>
    </row>
    <row r="1230" spans="118:119" x14ac:dyDescent="0.35">
      <c r="DN1230" s="69">
        <v>1626</v>
      </c>
      <c r="DO1230" s="91">
        <f t="shared" si="83"/>
        <v>7.6624999999998318</v>
      </c>
    </row>
    <row r="1231" spans="118:119" x14ac:dyDescent="0.35">
      <c r="DN1231" s="69">
        <v>1627</v>
      </c>
      <c r="DO1231" s="91">
        <f t="shared" si="83"/>
        <v>7.6687499999998314</v>
      </c>
    </row>
    <row r="1232" spans="118:119" x14ac:dyDescent="0.35">
      <c r="DN1232" s="69">
        <v>1628</v>
      </c>
      <c r="DO1232" s="91">
        <f t="shared" si="83"/>
        <v>7.6749999999998311</v>
      </c>
    </row>
    <row r="1233" spans="118:119" x14ac:dyDescent="0.35">
      <c r="DN1233" s="69">
        <v>1629</v>
      </c>
      <c r="DO1233" s="91">
        <f t="shared" si="83"/>
        <v>7.6812499999998307</v>
      </c>
    </row>
    <row r="1234" spans="118:119" x14ac:dyDescent="0.35">
      <c r="DN1234" s="69">
        <v>1630</v>
      </c>
      <c r="DO1234" s="91">
        <f t="shared" si="83"/>
        <v>7.6874999999998304</v>
      </c>
    </row>
    <row r="1235" spans="118:119" x14ac:dyDescent="0.35">
      <c r="DN1235" s="69">
        <v>1631</v>
      </c>
      <c r="DO1235" s="91">
        <f t="shared" si="83"/>
        <v>7.69374999999983</v>
      </c>
    </row>
    <row r="1236" spans="118:119" x14ac:dyDescent="0.35">
      <c r="DN1236" s="69">
        <v>1632</v>
      </c>
      <c r="DO1236" s="91">
        <f t="shared" si="83"/>
        <v>7.6999999999998296</v>
      </c>
    </row>
    <row r="1237" spans="118:119" x14ac:dyDescent="0.35">
      <c r="DN1237" s="69">
        <v>1633</v>
      </c>
      <c r="DO1237" s="91">
        <f t="shared" si="83"/>
        <v>7.7062499999998293</v>
      </c>
    </row>
    <row r="1238" spans="118:119" x14ac:dyDescent="0.35">
      <c r="DN1238" s="69">
        <v>1634</v>
      </c>
      <c r="DO1238" s="91">
        <f t="shared" si="83"/>
        <v>7.7124999999998289</v>
      </c>
    </row>
    <row r="1239" spans="118:119" x14ac:dyDescent="0.35">
      <c r="DN1239" s="69">
        <v>1635</v>
      </c>
      <c r="DO1239" s="91">
        <f t="shared" si="83"/>
        <v>7.7187499999998286</v>
      </c>
    </row>
    <row r="1240" spans="118:119" x14ac:dyDescent="0.35">
      <c r="DN1240" s="69">
        <v>1636</v>
      </c>
      <c r="DO1240" s="91">
        <f t="shared" si="83"/>
        <v>7.7249999999998282</v>
      </c>
    </row>
    <row r="1241" spans="118:119" x14ac:dyDescent="0.35">
      <c r="DN1241" s="69">
        <v>1637</v>
      </c>
      <c r="DO1241" s="91">
        <f t="shared" si="83"/>
        <v>7.7312499999998279</v>
      </c>
    </row>
    <row r="1242" spans="118:119" x14ac:dyDescent="0.35">
      <c r="DN1242" s="69">
        <v>1638</v>
      </c>
      <c r="DO1242" s="91">
        <f t="shared" si="83"/>
        <v>7.7374999999998275</v>
      </c>
    </row>
    <row r="1243" spans="118:119" x14ac:dyDescent="0.35">
      <c r="DN1243" s="69">
        <v>1639</v>
      </c>
      <c r="DO1243" s="91">
        <f t="shared" si="83"/>
        <v>7.7437499999998272</v>
      </c>
    </row>
    <row r="1244" spans="118:119" x14ac:dyDescent="0.35">
      <c r="DN1244" s="69">
        <v>1640</v>
      </c>
      <c r="DO1244" s="91">
        <f t="shared" si="83"/>
        <v>7.7499999999998268</v>
      </c>
    </row>
    <row r="1245" spans="118:119" x14ac:dyDescent="0.35">
      <c r="DN1245" s="69">
        <v>1641</v>
      </c>
      <c r="DO1245" s="91">
        <f t="shared" si="83"/>
        <v>7.7562499999998264</v>
      </c>
    </row>
    <row r="1246" spans="118:119" x14ac:dyDescent="0.35">
      <c r="DN1246" s="69">
        <v>1642</v>
      </c>
      <c r="DO1246" s="91">
        <f t="shared" si="83"/>
        <v>7.7624999999998261</v>
      </c>
    </row>
    <row r="1247" spans="118:119" x14ac:dyDescent="0.35">
      <c r="DN1247" s="69">
        <v>1643</v>
      </c>
      <c r="DO1247" s="91">
        <f t="shared" si="83"/>
        <v>7.7687499999998257</v>
      </c>
    </row>
    <row r="1248" spans="118:119" x14ac:dyDescent="0.35">
      <c r="DN1248" s="69">
        <v>1644</v>
      </c>
      <c r="DO1248" s="91">
        <f t="shared" si="83"/>
        <v>7.7749999999998254</v>
      </c>
    </row>
    <row r="1249" spans="118:119" x14ac:dyDescent="0.35">
      <c r="DN1249" s="69">
        <v>1645</v>
      </c>
      <c r="DO1249" s="91">
        <f t="shared" si="83"/>
        <v>7.781249999999825</v>
      </c>
    </row>
    <row r="1250" spans="118:119" x14ac:dyDescent="0.35">
      <c r="DN1250" s="69">
        <v>1646</v>
      </c>
      <c r="DO1250" s="91">
        <f t="shared" si="83"/>
        <v>7.7874999999998247</v>
      </c>
    </row>
    <row r="1251" spans="118:119" x14ac:dyDescent="0.35">
      <c r="DN1251" s="69">
        <v>1647</v>
      </c>
      <c r="DO1251" s="91">
        <f t="shared" si="83"/>
        <v>7.7937499999998243</v>
      </c>
    </row>
    <row r="1252" spans="118:119" x14ac:dyDescent="0.35">
      <c r="DN1252" s="69">
        <v>1648</v>
      </c>
      <c r="DO1252" s="91">
        <f t="shared" si="83"/>
        <v>7.799999999999824</v>
      </c>
    </row>
    <row r="1253" spans="118:119" x14ac:dyDescent="0.35">
      <c r="DN1253" s="69">
        <v>1649</v>
      </c>
      <c r="DO1253" s="91">
        <f t="shared" si="83"/>
        <v>7.8062499999998236</v>
      </c>
    </row>
    <row r="1254" spans="118:119" x14ac:dyDescent="0.35">
      <c r="DN1254" s="69">
        <v>1650</v>
      </c>
      <c r="DO1254" s="91">
        <f t="shared" si="83"/>
        <v>7.8124999999998233</v>
      </c>
    </row>
    <row r="1255" spans="118:119" x14ac:dyDescent="0.35">
      <c r="DN1255" s="69">
        <v>1651</v>
      </c>
      <c r="DO1255" s="91">
        <f t="shared" si="83"/>
        <v>7.8187499999998229</v>
      </c>
    </row>
    <row r="1256" spans="118:119" x14ac:dyDescent="0.35">
      <c r="DN1256" s="69">
        <v>1652</v>
      </c>
      <c r="DO1256" s="91">
        <f t="shared" si="83"/>
        <v>7.8249999999998225</v>
      </c>
    </row>
    <row r="1257" spans="118:119" x14ac:dyDescent="0.35">
      <c r="DN1257" s="69">
        <v>1653</v>
      </c>
      <c r="DO1257" s="91">
        <f t="shared" si="83"/>
        <v>7.8312499999998222</v>
      </c>
    </row>
    <row r="1258" spans="118:119" x14ac:dyDescent="0.35">
      <c r="DN1258" s="69">
        <v>1654</v>
      </c>
      <c r="DO1258" s="91">
        <f t="shared" si="83"/>
        <v>7.8374999999998218</v>
      </c>
    </row>
    <row r="1259" spans="118:119" x14ac:dyDescent="0.35">
      <c r="DN1259" s="69">
        <v>1655</v>
      </c>
      <c r="DO1259" s="91">
        <f t="shared" si="83"/>
        <v>7.8437499999998215</v>
      </c>
    </row>
    <row r="1260" spans="118:119" x14ac:dyDescent="0.35">
      <c r="DN1260" s="69">
        <v>1656</v>
      </c>
      <c r="DO1260" s="91">
        <f t="shared" si="83"/>
        <v>7.8499999999998211</v>
      </c>
    </row>
    <row r="1261" spans="118:119" x14ac:dyDescent="0.35">
      <c r="DN1261" s="69">
        <v>1657</v>
      </c>
      <c r="DO1261" s="91">
        <f t="shared" si="83"/>
        <v>7.8562499999998208</v>
      </c>
    </row>
    <row r="1262" spans="118:119" x14ac:dyDescent="0.35">
      <c r="DN1262" s="69">
        <v>1658</v>
      </c>
      <c r="DO1262" s="91">
        <f t="shared" si="83"/>
        <v>7.8624999999998204</v>
      </c>
    </row>
    <row r="1263" spans="118:119" x14ac:dyDescent="0.35">
      <c r="DN1263" s="69">
        <v>1659</v>
      </c>
      <c r="DO1263" s="91">
        <f t="shared" si="83"/>
        <v>7.8687499999998201</v>
      </c>
    </row>
    <row r="1264" spans="118:119" x14ac:dyDescent="0.35">
      <c r="DN1264" s="69">
        <v>1660</v>
      </c>
      <c r="DO1264" s="91">
        <f t="shared" si="83"/>
        <v>7.8749999999998197</v>
      </c>
    </row>
    <row r="1265" spans="118:119" x14ac:dyDescent="0.35">
      <c r="DN1265" s="69">
        <v>1661</v>
      </c>
      <c r="DO1265" s="91">
        <f t="shared" si="83"/>
        <v>7.8812499999998193</v>
      </c>
    </row>
    <row r="1266" spans="118:119" x14ac:dyDescent="0.35">
      <c r="DN1266" s="69">
        <v>1662</v>
      </c>
      <c r="DO1266" s="91">
        <f t="shared" si="83"/>
        <v>7.887499999999819</v>
      </c>
    </row>
    <row r="1267" spans="118:119" x14ac:dyDescent="0.35">
      <c r="DN1267" s="69">
        <v>1663</v>
      </c>
      <c r="DO1267" s="91">
        <f t="shared" si="83"/>
        <v>7.8937499999998186</v>
      </c>
    </row>
    <row r="1268" spans="118:119" x14ac:dyDescent="0.35">
      <c r="DN1268" s="69">
        <v>1664</v>
      </c>
      <c r="DO1268" s="91">
        <f t="shared" si="83"/>
        <v>7.8999999999998183</v>
      </c>
    </row>
    <row r="1269" spans="118:119" x14ac:dyDescent="0.35">
      <c r="DN1269" s="69">
        <v>1665</v>
      </c>
      <c r="DO1269" s="91">
        <f t="shared" si="83"/>
        <v>7.9062499999998179</v>
      </c>
    </row>
    <row r="1270" spans="118:119" x14ac:dyDescent="0.35">
      <c r="DN1270" s="69">
        <v>1666</v>
      </c>
      <c r="DO1270" s="91">
        <f t="shared" si="83"/>
        <v>7.9124999999998176</v>
      </c>
    </row>
    <row r="1271" spans="118:119" x14ac:dyDescent="0.35">
      <c r="DN1271" s="69">
        <v>1667</v>
      </c>
      <c r="DO1271" s="91">
        <f t="shared" si="83"/>
        <v>7.9187499999998172</v>
      </c>
    </row>
    <row r="1272" spans="118:119" x14ac:dyDescent="0.35">
      <c r="DN1272" s="69">
        <v>1668</v>
      </c>
      <c r="DO1272" s="91">
        <f t="shared" si="83"/>
        <v>7.9249999999998169</v>
      </c>
    </row>
    <row r="1273" spans="118:119" x14ac:dyDescent="0.35">
      <c r="DN1273" s="69">
        <v>1669</v>
      </c>
      <c r="DO1273" s="91">
        <f t="shared" si="83"/>
        <v>7.9312499999998165</v>
      </c>
    </row>
    <row r="1274" spans="118:119" x14ac:dyDescent="0.35">
      <c r="DN1274" s="69">
        <v>1670</v>
      </c>
      <c r="DO1274" s="91">
        <f t="shared" si="83"/>
        <v>7.9374999999998161</v>
      </c>
    </row>
    <row r="1275" spans="118:119" x14ac:dyDescent="0.35">
      <c r="DN1275" s="69">
        <v>1671</v>
      </c>
      <c r="DO1275" s="91">
        <f t="shared" si="83"/>
        <v>7.9437499999998158</v>
      </c>
    </row>
    <row r="1276" spans="118:119" x14ac:dyDescent="0.35">
      <c r="DN1276" s="69">
        <v>1672</v>
      </c>
      <c r="DO1276" s="91">
        <f t="shared" si="83"/>
        <v>7.9499999999998154</v>
      </c>
    </row>
    <row r="1277" spans="118:119" x14ac:dyDescent="0.35">
      <c r="DN1277" s="69">
        <v>1673</v>
      </c>
      <c r="DO1277" s="91">
        <f t="shared" si="83"/>
        <v>7.9562499999998151</v>
      </c>
    </row>
    <row r="1278" spans="118:119" x14ac:dyDescent="0.35">
      <c r="DN1278" s="69">
        <v>1674</v>
      </c>
      <c r="DO1278" s="91">
        <f t="shared" si="83"/>
        <v>7.9624999999998147</v>
      </c>
    </row>
    <row r="1279" spans="118:119" x14ac:dyDescent="0.35">
      <c r="DN1279" s="69">
        <v>1675</v>
      </c>
      <c r="DO1279" s="91">
        <f t="shared" si="83"/>
        <v>7.9687499999998144</v>
      </c>
    </row>
    <row r="1280" spans="118:119" x14ac:dyDescent="0.35">
      <c r="DN1280" s="69">
        <v>1676</v>
      </c>
      <c r="DO1280" s="91">
        <f t="shared" si="83"/>
        <v>7.974999999999814</v>
      </c>
    </row>
    <row r="1281" spans="118:119" x14ac:dyDescent="0.35">
      <c r="DN1281" s="69">
        <v>1677</v>
      </c>
      <c r="DO1281" s="91">
        <f t="shared" si="83"/>
        <v>7.9812499999998137</v>
      </c>
    </row>
    <row r="1282" spans="118:119" x14ac:dyDescent="0.35">
      <c r="DN1282" s="69">
        <v>1678</v>
      </c>
      <c r="DO1282" s="91">
        <f t="shared" si="83"/>
        <v>7.9874999999998133</v>
      </c>
    </row>
    <row r="1283" spans="118:119" x14ac:dyDescent="0.35">
      <c r="DN1283" s="69">
        <v>1679</v>
      </c>
      <c r="DO1283" s="91">
        <f t="shared" si="83"/>
        <v>7.9937499999998129</v>
      </c>
    </row>
    <row r="1284" spans="118:119" x14ac:dyDescent="0.35">
      <c r="DN1284" s="69">
        <v>1680</v>
      </c>
      <c r="DO1284" s="91">
        <f t="shared" si="83"/>
        <v>7.9999999999998126</v>
      </c>
    </row>
    <row r="1285" spans="118:119" x14ac:dyDescent="0.35">
      <c r="DN1285" s="69">
        <v>1681</v>
      </c>
      <c r="DO1285" s="91">
        <f t="shared" si="83"/>
        <v>8.0062499999998131</v>
      </c>
    </row>
    <row r="1286" spans="118:119" x14ac:dyDescent="0.35">
      <c r="DN1286" s="69">
        <v>1682</v>
      </c>
      <c r="DO1286" s="91">
        <f t="shared" ref="DO1286:DO1349" si="84">DO1285+0.00625</f>
        <v>8.0124999999998128</v>
      </c>
    </row>
    <row r="1287" spans="118:119" x14ac:dyDescent="0.35">
      <c r="DN1287" s="69">
        <v>1683</v>
      </c>
      <c r="DO1287" s="91">
        <f t="shared" si="84"/>
        <v>8.0187499999998124</v>
      </c>
    </row>
    <row r="1288" spans="118:119" x14ac:dyDescent="0.35">
      <c r="DN1288" s="69">
        <v>1684</v>
      </c>
      <c r="DO1288" s="91">
        <f t="shared" si="84"/>
        <v>8.0249999999998121</v>
      </c>
    </row>
    <row r="1289" spans="118:119" x14ac:dyDescent="0.35">
      <c r="DN1289" s="69">
        <v>1685</v>
      </c>
      <c r="DO1289" s="91">
        <f t="shared" si="84"/>
        <v>8.0312499999998117</v>
      </c>
    </row>
    <row r="1290" spans="118:119" x14ac:dyDescent="0.35">
      <c r="DN1290" s="69">
        <v>1686</v>
      </c>
      <c r="DO1290" s="91">
        <f t="shared" si="84"/>
        <v>8.0374999999998114</v>
      </c>
    </row>
    <row r="1291" spans="118:119" x14ac:dyDescent="0.35">
      <c r="DN1291" s="69">
        <v>1687</v>
      </c>
      <c r="DO1291" s="91">
        <f t="shared" si="84"/>
        <v>8.043749999999811</v>
      </c>
    </row>
    <row r="1292" spans="118:119" x14ac:dyDescent="0.35">
      <c r="DN1292" s="69">
        <v>1688</v>
      </c>
      <c r="DO1292" s="91">
        <f t="shared" si="84"/>
        <v>8.0499999999998106</v>
      </c>
    </row>
    <row r="1293" spans="118:119" x14ac:dyDescent="0.35">
      <c r="DN1293" s="69">
        <v>1689</v>
      </c>
      <c r="DO1293" s="91">
        <f t="shared" si="84"/>
        <v>8.0562499999998103</v>
      </c>
    </row>
    <row r="1294" spans="118:119" x14ac:dyDescent="0.35">
      <c r="DN1294" s="69">
        <v>1690</v>
      </c>
      <c r="DO1294" s="91">
        <f t="shared" si="84"/>
        <v>8.0624999999998099</v>
      </c>
    </row>
    <row r="1295" spans="118:119" x14ac:dyDescent="0.35">
      <c r="DN1295" s="69">
        <v>1691</v>
      </c>
      <c r="DO1295" s="91">
        <f t="shared" si="84"/>
        <v>8.0687499999998096</v>
      </c>
    </row>
    <row r="1296" spans="118:119" x14ac:dyDescent="0.35">
      <c r="DN1296" s="69">
        <v>1692</v>
      </c>
      <c r="DO1296" s="91">
        <f t="shared" si="84"/>
        <v>8.0749999999998092</v>
      </c>
    </row>
    <row r="1297" spans="118:119" x14ac:dyDescent="0.35">
      <c r="DN1297" s="69">
        <v>1693</v>
      </c>
      <c r="DO1297" s="91">
        <f t="shared" si="84"/>
        <v>8.0812499999998089</v>
      </c>
    </row>
    <row r="1298" spans="118:119" x14ac:dyDescent="0.35">
      <c r="DN1298" s="69">
        <v>1694</v>
      </c>
      <c r="DO1298" s="91">
        <f t="shared" si="84"/>
        <v>8.0874999999998085</v>
      </c>
    </row>
    <row r="1299" spans="118:119" x14ac:dyDescent="0.35">
      <c r="DN1299" s="69">
        <v>1695</v>
      </c>
      <c r="DO1299" s="91">
        <f t="shared" si="84"/>
        <v>8.0937499999998082</v>
      </c>
    </row>
    <row r="1300" spans="118:119" x14ac:dyDescent="0.35">
      <c r="DN1300" s="69">
        <v>1696</v>
      </c>
      <c r="DO1300" s="91">
        <f t="shared" si="84"/>
        <v>8.0999999999998078</v>
      </c>
    </row>
    <row r="1301" spans="118:119" x14ac:dyDescent="0.35">
      <c r="DN1301" s="69">
        <v>1697</v>
      </c>
      <c r="DO1301" s="91">
        <f t="shared" si="84"/>
        <v>8.1062499999998074</v>
      </c>
    </row>
    <row r="1302" spans="118:119" x14ac:dyDescent="0.35">
      <c r="DN1302" s="69">
        <v>1698</v>
      </c>
      <c r="DO1302" s="91">
        <f t="shared" si="84"/>
        <v>8.1124999999998071</v>
      </c>
    </row>
    <row r="1303" spans="118:119" x14ac:dyDescent="0.35">
      <c r="DN1303" s="69">
        <v>1699</v>
      </c>
      <c r="DO1303" s="91">
        <f t="shared" si="84"/>
        <v>8.1187499999998067</v>
      </c>
    </row>
    <row r="1304" spans="118:119" x14ac:dyDescent="0.35">
      <c r="DN1304" s="69">
        <v>1700</v>
      </c>
      <c r="DO1304" s="91">
        <f t="shared" si="84"/>
        <v>8.1249999999998064</v>
      </c>
    </row>
    <row r="1305" spans="118:119" x14ac:dyDescent="0.35">
      <c r="DN1305" s="69">
        <v>1701</v>
      </c>
      <c r="DO1305" s="91">
        <f t="shared" si="84"/>
        <v>8.131249999999806</v>
      </c>
    </row>
    <row r="1306" spans="118:119" x14ac:dyDescent="0.35">
      <c r="DN1306" s="69">
        <v>1702</v>
      </c>
      <c r="DO1306" s="91">
        <f t="shared" si="84"/>
        <v>8.1374999999998057</v>
      </c>
    </row>
    <row r="1307" spans="118:119" x14ac:dyDescent="0.35">
      <c r="DN1307" s="69">
        <v>1703</v>
      </c>
      <c r="DO1307" s="91">
        <f t="shared" si="84"/>
        <v>8.1437499999998053</v>
      </c>
    </row>
    <row r="1308" spans="118:119" x14ac:dyDescent="0.35">
      <c r="DN1308" s="69">
        <v>1704</v>
      </c>
      <c r="DO1308" s="91">
        <f t="shared" si="84"/>
        <v>8.149999999999805</v>
      </c>
    </row>
    <row r="1309" spans="118:119" x14ac:dyDescent="0.35">
      <c r="DN1309" s="69">
        <v>1705</v>
      </c>
      <c r="DO1309" s="91">
        <f t="shared" si="84"/>
        <v>8.1562499999998046</v>
      </c>
    </row>
    <row r="1310" spans="118:119" x14ac:dyDescent="0.35">
      <c r="DN1310" s="69">
        <v>1706</v>
      </c>
      <c r="DO1310" s="91">
        <f t="shared" si="84"/>
        <v>8.1624999999998042</v>
      </c>
    </row>
    <row r="1311" spans="118:119" x14ac:dyDescent="0.35">
      <c r="DN1311" s="69">
        <v>1707</v>
      </c>
      <c r="DO1311" s="91">
        <f t="shared" si="84"/>
        <v>8.1687499999998039</v>
      </c>
    </row>
    <row r="1312" spans="118:119" x14ac:dyDescent="0.35">
      <c r="DN1312" s="69">
        <v>1708</v>
      </c>
      <c r="DO1312" s="91">
        <f t="shared" si="84"/>
        <v>8.1749999999998035</v>
      </c>
    </row>
    <row r="1313" spans="118:119" x14ac:dyDescent="0.35">
      <c r="DN1313" s="69">
        <v>1709</v>
      </c>
      <c r="DO1313" s="91">
        <f t="shared" si="84"/>
        <v>8.1812499999998032</v>
      </c>
    </row>
    <row r="1314" spans="118:119" x14ac:dyDescent="0.35">
      <c r="DN1314" s="69">
        <v>1710</v>
      </c>
      <c r="DO1314" s="91">
        <f t="shared" si="84"/>
        <v>8.1874999999998028</v>
      </c>
    </row>
    <row r="1315" spans="118:119" x14ac:dyDescent="0.35">
      <c r="DN1315" s="69">
        <v>1711</v>
      </c>
      <c r="DO1315" s="91">
        <f t="shared" si="84"/>
        <v>8.1937499999998025</v>
      </c>
    </row>
    <row r="1316" spans="118:119" x14ac:dyDescent="0.35">
      <c r="DN1316" s="69">
        <v>1712</v>
      </c>
      <c r="DO1316" s="91">
        <f t="shared" si="84"/>
        <v>8.1999999999998021</v>
      </c>
    </row>
    <row r="1317" spans="118:119" x14ac:dyDescent="0.35">
      <c r="DN1317" s="69">
        <v>1713</v>
      </c>
      <c r="DO1317" s="91">
        <f t="shared" si="84"/>
        <v>8.2062499999998018</v>
      </c>
    </row>
    <row r="1318" spans="118:119" x14ac:dyDescent="0.35">
      <c r="DN1318" s="69">
        <v>1714</v>
      </c>
      <c r="DO1318" s="91">
        <f t="shared" si="84"/>
        <v>8.2124999999998014</v>
      </c>
    </row>
    <row r="1319" spans="118:119" x14ac:dyDescent="0.35">
      <c r="DN1319" s="69">
        <v>1715</v>
      </c>
      <c r="DO1319" s="91">
        <f t="shared" si="84"/>
        <v>8.218749999999801</v>
      </c>
    </row>
    <row r="1320" spans="118:119" x14ac:dyDescent="0.35">
      <c r="DN1320" s="69">
        <v>1716</v>
      </c>
      <c r="DO1320" s="91">
        <f t="shared" si="84"/>
        <v>8.2249999999998007</v>
      </c>
    </row>
    <row r="1321" spans="118:119" x14ac:dyDescent="0.35">
      <c r="DN1321" s="69">
        <v>1717</v>
      </c>
      <c r="DO1321" s="91">
        <f t="shared" si="84"/>
        <v>8.2312499999998003</v>
      </c>
    </row>
    <row r="1322" spans="118:119" x14ac:dyDescent="0.35">
      <c r="DN1322" s="69">
        <v>1718</v>
      </c>
      <c r="DO1322" s="91">
        <f t="shared" si="84"/>
        <v>8.2374999999998</v>
      </c>
    </row>
    <row r="1323" spans="118:119" x14ac:dyDescent="0.35">
      <c r="DN1323" s="69">
        <v>1719</v>
      </c>
      <c r="DO1323" s="91">
        <f t="shared" si="84"/>
        <v>8.2437499999997996</v>
      </c>
    </row>
    <row r="1324" spans="118:119" x14ac:dyDescent="0.35">
      <c r="DN1324" s="69">
        <v>1720</v>
      </c>
      <c r="DO1324" s="91">
        <f t="shared" si="84"/>
        <v>8.2499999999997993</v>
      </c>
    </row>
    <row r="1325" spans="118:119" x14ac:dyDescent="0.35">
      <c r="DN1325" s="69">
        <v>1721</v>
      </c>
      <c r="DO1325" s="91">
        <f t="shared" si="84"/>
        <v>8.2562499999997989</v>
      </c>
    </row>
    <row r="1326" spans="118:119" x14ac:dyDescent="0.35">
      <c r="DN1326" s="69">
        <v>1722</v>
      </c>
      <c r="DO1326" s="91">
        <f t="shared" si="84"/>
        <v>8.2624999999997986</v>
      </c>
    </row>
    <row r="1327" spans="118:119" x14ac:dyDescent="0.35">
      <c r="DN1327" s="69">
        <v>1723</v>
      </c>
      <c r="DO1327" s="91">
        <f t="shared" si="84"/>
        <v>8.2687499999997982</v>
      </c>
    </row>
    <row r="1328" spans="118:119" x14ac:dyDescent="0.35">
      <c r="DN1328" s="69">
        <v>1724</v>
      </c>
      <c r="DO1328" s="91">
        <f t="shared" si="84"/>
        <v>8.2749999999997979</v>
      </c>
    </row>
    <row r="1329" spans="118:119" x14ac:dyDescent="0.35">
      <c r="DN1329" s="69">
        <v>1725</v>
      </c>
      <c r="DO1329" s="91">
        <f t="shared" si="84"/>
        <v>8.2812499999997975</v>
      </c>
    </row>
    <row r="1330" spans="118:119" x14ac:dyDescent="0.35">
      <c r="DN1330" s="69">
        <v>1726</v>
      </c>
      <c r="DO1330" s="91">
        <f t="shared" si="84"/>
        <v>8.2874999999997971</v>
      </c>
    </row>
    <row r="1331" spans="118:119" x14ac:dyDescent="0.35">
      <c r="DN1331" s="69">
        <v>1727</v>
      </c>
      <c r="DO1331" s="91">
        <f t="shared" si="84"/>
        <v>8.2937499999997968</v>
      </c>
    </row>
    <row r="1332" spans="118:119" x14ac:dyDescent="0.35">
      <c r="DN1332" s="69">
        <v>1728</v>
      </c>
      <c r="DO1332" s="91">
        <f t="shared" si="84"/>
        <v>8.2999999999997964</v>
      </c>
    </row>
    <row r="1333" spans="118:119" x14ac:dyDescent="0.35">
      <c r="DN1333" s="69">
        <v>1729</v>
      </c>
      <c r="DO1333" s="91">
        <f t="shared" si="84"/>
        <v>8.3062499999997961</v>
      </c>
    </row>
    <row r="1334" spans="118:119" x14ac:dyDescent="0.35">
      <c r="DN1334" s="69">
        <v>1730</v>
      </c>
      <c r="DO1334" s="91">
        <f t="shared" si="84"/>
        <v>8.3124999999997957</v>
      </c>
    </row>
    <row r="1335" spans="118:119" x14ac:dyDescent="0.35">
      <c r="DN1335" s="69">
        <v>1731</v>
      </c>
      <c r="DO1335" s="91">
        <f t="shared" si="84"/>
        <v>8.3187499999997954</v>
      </c>
    </row>
    <row r="1336" spans="118:119" x14ac:dyDescent="0.35">
      <c r="DN1336" s="69">
        <v>1732</v>
      </c>
      <c r="DO1336" s="91">
        <f t="shared" si="84"/>
        <v>8.324999999999795</v>
      </c>
    </row>
    <row r="1337" spans="118:119" x14ac:dyDescent="0.35">
      <c r="DN1337" s="69">
        <v>1733</v>
      </c>
      <c r="DO1337" s="91">
        <f t="shared" si="84"/>
        <v>8.3312499999997947</v>
      </c>
    </row>
    <row r="1338" spans="118:119" x14ac:dyDescent="0.35">
      <c r="DN1338" s="69">
        <v>1734</v>
      </c>
      <c r="DO1338" s="91">
        <f t="shared" si="84"/>
        <v>8.3374999999997943</v>
      </c>
    </row>
    <row r="1339" spans="118:119" x14ac:dyDescent="0.35">
      <c r="DN1339" s="69">
        <v>1735</v>
      </c>
      <c r="DO1339" s="91">
        <f t="shared" si="84"/>
        <v>8.3437499999997939</v>
      </c>
    </row>
    <row r="1340" spans="118:119" x14ac:dyDescent="0.35">
      <c r="DN1340" s="69">
        <v>1736</v>
      </c>
      <c r="DO1340" s="91">
        <f t="shared" si="84"/>
        <v>8.3499999999997936</v>
      </c>
    </row>
    <row r="1341" spans="118:119" x14ac:dyDescent="0.35">
      <c r="DN1341" s="69">
        <v>1737</v>
      </c>
      <c r="DO1341" s="91">
        <f t="shared" si="84"/>
        <v>8.3562499999997932</v>
      </c>
    </row>
    <row r="1342" spans="118:119" x14ac:dyDescent="0.35">
      <c r="DN1342" s="69">
        <v>1738</v>
      </c>
      <c r="DO1342" s="91">
        <f t="shared" si="84"/>
        <v>8.3624999999997929</v>
      </c>
    </row>
    <row r="1343" spans="118:119" x14ac:dyDescent="0.35">
      <c r="DN1343" s="69">
        <v>1739</v>
      </c>
      <c r="DO1343" s="91">
        <f t="shared" si="84"/>
        <v>8.3687499999997925</v>
      </c>
    </row>
    <row r="1344" spans="118:119" x14ac:dyDescent="0.35">
      <c r="DN1344" s="69">
        <v>1740</v>
      </c>
      <c r="DO1344" s="91">
        <f t="shared" si="84"/>
        <v>8.3749999999997922</v>
      </c>
    </row>
    <row r="1345" spans="118:119" x14ac:dyDescent="0.35">
      <c r="DN1345" s="69">
        <v>1741</v>
      </c>
      <c r="DO1345" s="91">
        <f t="shared" si="84"/>
        <v>8.3812499999997918</v>
      </c>
    </row>
    <row r="1346" spans="118:119" x14ac:dyDescent="0.35">
      <c r="DN1346" s="69">
        <v>1742</v>
      </c>
      <c r="DO1346" s="91">
        <f t="shared" si="84"/>
        <v>8.3874999999997915</v>
      </c>
    </row>
    <row r="1347" spans="118:119" x14ac:dyDescent="0.35">
      <c r="DN1347" s="69">
        <v>1743</v>
      </c>
      <c r="DO1347" s="91">
        <f t="shared" si="84"/>
        <v>8.3937499999997911</v>
      </c>
    </row>
    <row r="1348" spans="118:119" x14ac:dyDescent="0.35">
      <c r="DN1348" s="69">
        <v>1744</v>
      </c>
      <c r="DO1348" s="91">
        <f t="shared" si="84"/>
        <v>8.3999999999997907</v>
      </c>
    </row>
    <row r="1349" spans="118:119" x14ac:dyDescent="0.35">
      <c r="DN1349" s="69">
        <v>1745</v>
      </c>
      <c r="DO1349" s="91">
        <f t="shared" si="84"/>
        <v>8.4062499999997904</v>
      </c>
    </row>
    <row r="1350" spans="118:119" x14ac:dyDescent="0.35">
      <c r="DN1350" s="69">
        <v>1746</v>
      </c>
      <c r="DO1350" s="91">
        <f t="shared" ref="DO1350:DO1413" si="85">DO1349+0.00625</f>
        <v>8.41249999999979</v>
      </c>
    </row>
    <row r="1351" spans="118:119" x14ac:dyDescent="0.35">
      <c r="DN1351" s="69">
        <v>1747</v>
      </c>
      <c r="DO1351" s="91">
        <f t="shared" si="85"/>
        <v>8.4187499999997897</v>
      </c>
    </row>
    <row r="1352" spans="118:119" x14ac:dyDescent="0.35">
      <c r="DN1352" s="69">
        <v>1748</v>
      </c>
      <c r="DO1352" s="91">
        <f t="shared" si="85"/>
        <v>8.4249999999997893</v>
      </c>
    </row>
    <row r="1353" spans="118:119" x14ac:dyDescent="0.35">
      <c r="DN1353" s="69">
        <v>1749</v>
      </c>
      <c r="DO1353" s="91">
        <f t="shared" si="85"/>
        <v>8.431249999999789</v>
      </c>
    </row>
    <row r="1354" spans="118:119" x14ac:dyDescent="0.35">
      <c r="DN1354" s="69">
        <v>1750</v>
      </c>
      <c r="DO1354" s="91">
        <f t="shared" si="85"/>
        <v>8.4374999999997886</v>
      </c>
    </row>
    <row r="1355" spans="118:119" x14ac:dyDescent="0.35">
      <c r="DN1355" s="69">
        <v>1751</v>
      </c>
      <c r="DO1355" s="91">
        <f t="shared" si="85"/>
        <v>8.4437499999997883</v>
      </c>
    </row>
    <row r="1356" spans="118:119" x14ac:dyDescent="0.35">
      <c r="DN1356" s="69">
        <v>1752</v>
      </c>
      <c r="DO1356" s="91">
        <f t="shared" si="85"/>
        <v>8.4499999999997879</v>
      </c>
    </row>
    <row r="1357" spans="118:119" x14ac:dyDescent="0.35">
      <c r="DN1357" s="69">
        <v>1753</v>
      </c>
      <c r="DO1357" s="91">
        <f t="shared" si="85"/>
        <v>8.4562499999997875</v>
      </c>
    </row>
    <row r="1358" spans="118:119" x14ac:dyDescent="0.35">
      <c r="DN1358" s="69">
        <v>1754</v>
      </c>
      <c r="DO1358" s="91">
        <f t="shared" si="85"/>
        <v>8.4624999999997872</v>
      </c>
    </row>
    <row r="1359" spans="118:119" x14ac:dyDescent="0.35">
      <c r="DN1359" s="69">
        <v>1755</v>
      </c>
      <c r="DO1359" s="91">
        <f t="shared" si="85"/>
        <v>8.4687499999997868</v>
      </c>
    </row>
    <row r="1360" spans="118:119" x14ac:dyDescent="0.35">
      <c r="DN1360" s="69">
        <v>1756</v>
      </c>
      <c r="DO1360" s="91">
        <f t="shared" si="85"/>
        <v>8.4749999999997865</v>
      </c>
    </row>
    <row r="1361" spans="118:119" x14ac:dyDescent="0.35">
      <c r="DN1361" s="69">
        <v>1757</v>
      </c>
      <c r="DO1361" s="91">
        <f t="shared" si="85"/>
        <v>8.4812499999997861</v>
      </c>
    </row>
    <row r="1362" spans="118:119" x14ac:dyDescent="0.35">
      <c r="DN1362" s="69">
        <v>1758</v>
      </c>
      <c r="DO1362" s="91">
        <f t="shared" si="85"/>
        <v>8.4874999999997858</v>
      </c>
    </row>
    <row r="1363" spans="118:119" x14ac:dyDescent="0.35">
      <c r="DN1363" s="69">
        <v>1759</v>
      </c>
      <c r="DO1363" s="91">
        <f t="shared" si="85"/>
        <v>8.4937499999997854</v>
      </c>
    </row>
    <row r="1364" spans="118:119" x14ac:dyDescent="0.35">
      <c r="DN1364" s="69">
        <v>1760</v>
      </c>
      <c r="DO1364" s="91">
        <f t="shared" si="85"/>
        <v>8.4999999999997851</v>
      </c>
    </row>
    <row r="1365" spans="118:119" x14ac:dyDescent="0.35">
      <c r="DN1365" s="69">
        <v>1761</v>
      </c>
      <c r="DO1365" s="91">
        <f t="shared" si="85"/>
        <v>8.5062499999997847</v>
      </c>
    </row>
    <row r="1366" spans="118:119" x14ac:dyDescent="0.35">
      <c r="DN1366" s="69">
        <v>1762</v>
      </c>
      <c r="DO1366" s="91">
        <f t="shared" si="85"/>
        <v>8.5124999999997844</v>
      </c>
    </row>
    <row r="1367" spans="118:119" x14ac:dyDescent="0.35">
      <c r="DN1367" s="69">
        <v>1763</v>
      </c>
      <c r="DO1367" s="91">
        <f t="shared" si="85"/>
        <v>8.518749999999784</v>
      </c>
    </row>
    <row r="1368" spans="118:119" x14ac:dyDescent="0.35">
      <c r="DN1368" s="69">
        <v>1764</v>
      </c>
      <c r="DO1368" s="91">
        <f t="shared" si="85"/>
        <v>8.5249999999997836</v>
      </c>
    </row>
    <row r="1369" spans="118:119" x14ac:dyDescent="0.35">
      <c r="DN1369" s="69">
        <v>1765</v>
      </c>
      <c r="DO1369" s="91">
        <f t="shared" si="85"/>
        <v>8.5312499999997833</v>
      </c>
    </row>
    <row r="1370" spans="118:119" x14ac:dyDescent="0.35">
      <c r="DN1370" s="69">
        <v>1766</v>
      </c>
      <c r="DO1370" s="91">
        <f t="shared" si="85"/>
        <v>8.5374999999997829</v>
      </c>
    </row>
    <row r="1371" spans="118:119" x14ac:dyDescent="0.35">
      <c r="DN1371" s="69">
        <v>1767</v>
      </c>
      <c r="DO1371" s="91">
        <f t="shared" si="85"/>
        <v>8.5437499999997826</v>
      </c>
    </row>
    <row r="1372" spans="118:119" x14ac:dyDescent="0.35">
      <c r="DN1372" s="69">
        <v>1768</v>
      </c>
      <c r="DO1372" s="91">
        <f t="shared" si="85"/>
        <v>8.5499999999997822</v>
      </c>
    </row>
    <row r="1373" spans="118:119" x14ac:dyDescent="0.35">
      <c r="DN1373" s="69">
        <v>1769</v>
      </c>
      <c r="DO1373" s="91">
        <f t="shared" si="85"/>
        <v>8.5562499999997819</v>
      </c>
    </row>
    <row r="1374" spans="118:119" x14ac:dyDescent="0.35">
      <c r="DN1374" s="69">
        <v>1770</v>
      </c>
      <c r="DO1374" s="91">
        <f t="shared" si="85"/>
        <v>8.5624999999997815</v>
      </c>
    </row>
    <row r="1375" spans="118:119" x14ac:dyDescent="0.35">
      <c r="DN1375" s="69">
        <v>1771</v>
      </c>
      <c r="DO1375" s="91">
        <f t="shared" si="85"/>
        <v>8.5687499999997812</v>
      </c>
    </row>
    <row r="1376" spans="118:119" x14ac:dyDescent="0.35">
      <c r="DN1376" s="69">
        <v>1772</v>
      </c>
      <c r="DO1376" s="91">
        <f t="shared" si="85"/>
        <v>8.5749999999997808</v>
      </c>
    </row>
    <row r="1377" spans="118:119" x14ac:dyDescent="0.35">
      <c r="DN1377" s="69">
        <v>1773</v>
      </c>
      <c r="DO1377" s="91">
        <f t="shared" si="85"/>
        <v>8.5812499999997804</v>
      </c>
    </row>
    <row r="1378" spans="118:119" x14ac:dyDescent="0.35">
      <c r="DN1378" s="69">
        <v>1774</v>
      </c>
      <c r="DO1378" s="91">
        <f t="shared" si="85"/>
        <v>8.5874999999997801</v>
      </c>
    </row>
    <row r="1379" spans="118:119" x14ac:dyDescent="0.35">
      <c r="DN1379" s="69">
        <v>1775</v>
      </c>
      <c r="DO1379" s="91">
        <f t="shared" si="85"/>
        <v>8.5937499999997797</v>
      </c>
    </row>
    <row r="1380" spans="118:119" x14ac:dyDescent="0.35">
      <c r="DN1380" s="69">
        <v>1776</v>
      </c>
      <c r="DO1380" s="91">
        <f t="shared" si="85"/>
        <v>8.5999999999997794</v>
      </c>
    </row>
    <row r="1381" spans="118:119" x14ac:dyDescent="0.35">
      <c r="DN1381" s="69">
        <v>1777</v>
      </c>
      <c r="DO1381" s="91">
        <f t="shared" si="85"/>
        <v>8.606249999999779</v>
      </c>
    </row>
    <row r="1382" spans="118:119" x14ac:dyDescent="0.35">
      <c r="DN1382" s="69">
        <v>1778</v>
      </c>
      <c r="DO1382" s="91">
        <f t="shared" si="85"/>
        <v>8.6124999999997787</v>
      </c>
    </row>
    <row r="1383" spans="118:119" x14ac:dyDescent="0.35">
      <c r="DN1383" s="69">
        <v>1779</v>
      </c>
      <c r="DO1383" s="91">
        <f t="shared" si="85"/>
        <v>8.6187499999997783</v>
      </c>
    </row>
    <row r="1384" spans="118:119" x14ac:dyDescent="0.35">
      <c r="DN1384" s="69">
        <v>1780</v>
      </c>
      <c r="DO1384" s="91">
        <f t="shared" si="85"/>
        <v>8.624999999999778</v>
      </c>
    </row>
    <row r="1385" spans="118:119" x14ac:dyDescent="0.35">
      <c r="DN1385" s="69">
        <v>1781</v>
      </c>
      <c r="DO1385" s="91">
        <f t="shared" si="85"/>
        <v>8.6312499999997776</v>
      </c>
    </row>
    <row r="1386" spans="118:119" x14ac:dyDescent="0.35">
      <c r="DN1386" s="69">
        <v>1782</v>
      </c>
      <c r="DO1386" s="91">
        <f t="shared" si="85"/>
        <v>8.6374999999997772</v>
      </c>
    </row>
    <row r="1387" spans="118:119" x14ac:dyDescent="0.35">
      <c r="DN1387" s="69">
        <v>1783</v>
      </c>
      <c r="DO1387" s="91">
        <f t="shared" si="85"/>
        <v>8.6437499999997769</v>
      </c>
    </row>
    <row r="1388" spans="118:119" x14ac:dyDescent="0.35">
      <c r="DN1388" s="69">
        <v>1784</v>
      </c>
      <c r="DO1388" s="91">
        <f t="shared" si="85"/>
        <v>8.6499999999997765</v>
      </c>
    </row>
    <row r="1389" spans="118:119" x14ac:dyDescent="0.35">
      <c r="DN1389" s="69">
        <v>1785</v>
      </c>
      <c r="DO1389" s="91">
        <f t="shared" si="85"/>
        <v>8.6562499999997762</v>
      </c>
    </row>
    <row r="1390" spans="118:119" x14ac:dyDescent="0.35">
      <c r="DN1390" s="69">
        <v>1786</v>
      </c>
      <c r="DO1390" s="91">
        <f t="shared" si="85"/>
        <v>8.6624999999997758</v>
      </c>
    </row>
    <row r="1391" spans="118:119" x14ac:dyDescent="0.35">
      <c r="DN1391" s="69">
        <v>1787</v>
      </c>
      <c r="DO1391" s="91">
        <f t="shared" si="85"/>
        <v>8.6687499999997755</v>
      </c>
    </row>
    <row r="1392" spans="118:119" x14ac:dyDescent="0.35">
      <c r="DN1392" s="69">
        <v>1788</v>
      </c>
      <c r="DO1392" s="91">
        <f t="shared" si="85"/>
        <v>8.6749999999997751</v>
      </c>
    </row>
    <row r="1393" spans="118:119" x14ac:dyDescent="0.35">
      <c r="DN1393" s="69">
        <v>1789</v>
      </c>
      <c r="DO1393" s="91">
        <f t="shared" si="85"/>
        <v>8.6812499999997748</v>
      </c>
    </row>
    <row r="1394" spans="118:119" x14ac:dyDescent="0.35">
      <c r="DN1394" s="69">
        <v>1790</v>
      </c>
      <c r="DO1394" s="91">
        <f t="shared" si="85"/>
        <v>8.6874999999997744</v>
      </c>
    </row>
    <row r="1395" spans="118:119" x14ac:dyDescent="0.35">
      <c r="DN1395" s="69">
        <v>1791</v>
      </c>
      <c r="DO1395" s="91">
        <f t="shared" si="85"/>
        <v>8.693749999999774</v>
      </c>
    </row>
    <row r="1396" spans="118:119" x14ac:dyDescent="0.35">
      <c r="DN1396" s="69">
        <v>1792</v>
      </c>
      <c r="DO1396" s="91">
        <f t="shared" si="85"/>
        <v>8.6999999999997737</v>
      </c>
    </row>
    <row r="1397" spans="118:119" x14ac:dyDescent="0.35">
      <c r="DN1397" s="69">
        <v>1793</v>
      </c>
      <c r="DO1397" s="91">
        <f t="shared" si="85"/>
        <v>8.7062499999997733</v>
      </c>
    </row>
    <row r="1398" spans="118:119" x14ac:dyDescent="0.35">
      <c r="DN1398" s="69">
        <v>1794</v>
      </c>
      <c r="DO1398" s="91">
        <f t="shared" si="85"/>
        <v>8.712499999999773</v>
      </c>
    </row>
    <row r="1399" spans="118:119" x14ac:dyDescent="0.35">
      <c r="DN1399" s="69">
        <v>1795</v>
      </c>
      <c r="DO1399" s="91">
        <f t="shared" si="85"/>
        <v>8.7187499999997726</v>
      </c>
    </row>
    <row r="1400" spans="118:119" x14ac:dyDescent="0.35">
      <c r="DN1400" s="69">
        <v>1796</v>
      </c>
      <c r="DO1400" s="91">
        <f t="shared" si="85"/>
        <v>8.7249999999997723</v>
      </c>
    </row>
    <row r="1401" spans="118:119" x14ac:dyDescent="0.35">
      <c r="DN1401" s="69">
        <v>1797</v>
      </c>
      <c r="DO1401" s="91">
        <f t="shared" si="85"/>
        <v>8.7312499999997719</v>
      </c>
    </row>
    <row r="1402" spans="118:119" x14ac:dyDescent="0.35">
      <c r="DN1402" s="69">
        <v>1798</v>
      </c>
      <c r="DO1402" s="91">
        <f t="shared" si="85"/>
        <v>8.7374999999997716</v>
      </c>
    </row>
    <row r="1403" spans="118:119" x14ac:dyDescent="0.35">
      <c r="DN1403" s="69">
        <v>1799</v>
      </c>
      <c r="DO1403" s="91">
        <f t="shared" si="85"/>
        <v>8.7437499999997712</v>
      </c>
    </row>
    <row r="1404" spans="118:119" x14ac:dyDescent="0.35">
      <c r="DN1404" s="69">
        <v>1800</v>
      </c>
      <c r="DO1404" s="91">
        <f t="shared" si="85"/>
        <v>8.7499999999997708</v>
      </c>
    </row>
    <row r="1405" spans="118:119" x14ac:dyDescent="0.35">
      <c r="DN1405" s="69">
        <v>1801</v>
      </c>
      <c r="DO1405" s="91">
        <f t="shared" si="85"/>
        <v>8.7562499999997705</v>
      </c>
    </row>
    <row r="1406" spans="118:119" x14ac:dyDescent="0.35">
      <c r="DN1406" s="69">
        <v>1802</v>
      </c>
      <c r="DO1406" s="91">
        <f t="shared" si="85"/>
        <v>8.7624999999997701</v>
      </c>
    </row>
    <row r="1407" spans="118:119" x14ac:dyDescent="0.35">
      <c r="DN1407" s="69">
        <v>1803</v>
      </c>
      <c r="DO1407" s="91">
        <f t="shared" si="85"/>
        <v>8.7687499999997698</v>
      </c>
    </row>
    <row r="1408" spans="118:119" x14ac:dyDescent="0.35">
      <c r="DN1408" s="69">
        <v>1804</v>
      </c>
      <c r="DO1408" s="91">
        <f t="shared" si="85"/>
        <v>8.7749999999997694</v>
      </c>
    </row>
    <row r="1409" spans="118:119" x14ac:dyDescent="0.35">
      <c r="DN1409" s="69">
        <v>1805</v>
      </c>
      <c r="DO1409" s="91">
        <f t="shared" si="85"/>
        <v>8.7812499999997691</v>
      </c>
    </row>
    <row r="1410" spans="118:119" x14ac:dyDescent="0.35">
      <c r="DN1410" s="69">
        <v>1806</v>
      </c>
      <c r="DO1410" s="91">
        <f t="shared" si="85"/>
        <v>8.7874999999997687</v>
      </c>
    </row>
    <row r="1411" spans="118:119" x14ac:dyDescent="0.35">
      <c r="DN1411" s="69">
        <v>1807</v>
      </c>
      <c r="DO1411" s="91">
        <f t="shared" si="85"/>
        <v>8.7937499999997684</v>
      </c>
    </row>
    <row r="1412" spans="118:119" x14ac:dyDescent="0.35">
      <c r="DN1412" s="69">
        <v>1808</v>
      </c>
      <c r="DO1412" s="91">
        <f t="shared" si="85"/>
        <v>8.799999999999768</v>
      </c>
    </row>
    <row r="1413" spans="118:119" x14ac:dyDescent="0.35">
      <c r="DN1413" s="69">
        <v>1809</v>
      </c>
      <c r="DO1413" s="91">
        <f t="shared" si="85"/>
        <v>8.8062499999997677</v>
      </c>
    </row>
    <row r="1414" spans="118:119" x14ac:dyDescent="0.35">
      <c r="DN1414" s="69">
        <v>1810</v>
      </c>
      <c r="DO1414" s="91">
        <f t="shared" ref="DO1414:DO1477" si="86">DO1413+0.00625</f>
        <v>8.8124999999997673</v>
      </c>
    </row>
    <row r="1415" spans="118:119" x14ac:dyDescent="0.35">
      <c r="DN1415" s="69">
        <v>1811</v>
      </c>
      <c r="DO1415" s="91">
        <f t="shared" si="86"/>
        <v>8.8187499999997669</v>
      </c>
    </row>
    <row r="1416" spans="118:119" x14ac:dyDescent="0.35">
      <c r="DN1416" s="69">
        <v>1812</v>
      </c>
      <c r="DO1416" s="91">
        <f t="shared" si="86"/>
        <v>8.8249999999997666</v>
      </c>
    </row>
    <row r="1417" spans="118:119" x14ac:dyDescent="0.35">
      <c r="DN1417" s="69">
        <v>1813</v>
      </c>
      <c r="DO1417" s="91">
        <f t="shared" si="86"/>
        <v>8.8312499999997662</v>
      </c>
    </row>
    <row r="1418" spans="118:119" x14ac:dyDescent="0.35">
      <c r="DN1418" s="69">
        <v>1814</v>
      </c>
      <c r="DO1418" s="91">
        <f t="shared" si="86"/>
        <v>8.8374999999997659</v>
      </c>
    </row>
    <row r="1419" spans="118:119" x14ac:dyDescent="0.35">
      <c r="DN1419" s="69">
        <v>1815</v>
      </c>
      <c r="DO1419" s="91">
        <f t="shared" si="86"/>
        <v>8.8437499999997655</v>
      </c>
    </row>
    <row r="1420" spans="118:119" x14ac:dyDescent="0.35">
      <c r="DN1420" s="69">
        <v>1816</v>
      </c>
      <c r="DO1420" s="91">
        <f t="shared" si="86"/>
        <v>8.8499999999997652</v>
      </c>
    </row>
    <row r="1421" spans="118:119" x14ac:dyDescent="0.35">
      <c r="DN1421" s="69">
        <v>1817</v>
      </c>
      <c r="DO1421" s="91">
        <f t="shared" si="86"/>
        <v>8.8562499999997648</v>
      </c>
    </row>
    <row r="1422" spans="118:119" x14ac:dyDescent="0.35">
      <c r="DN1422" s="69">
        <v>1818</v>
      </c>
      <c r="DO1422" s="91">
        <f t="shared" si="86"/>
        <v>8.8624999999997645</v>
      </c>
    </row>
    <row r="1423" spans="118:119" x14ac:dyDescent="0.35">
      <c r="DN1423" s="69">
        <v>1819</v>
      </c>
      <c r="DO1423" s="91">
        <f t="shared" si="86"/>
        <v>8.8687499999997641</v>
      </c>
    </row>
    <row r="1424" spans="118:119" x14ac:dyDescent="0.35">
      <c r="DN1424" s="69">
        <v>1820</v>
      </c>
      <c r="DO1424" s="91">
        <f t="shared" si="86"/>
        <v>8.8749999999997637</v>
      </c>
    </row>
    <row r="1425" spans="118:119" x14ac:dyDescent="0.35">
      <c r="DN1425" s="69">
        <v>1821</v>
      </c>
      <c r="DO1425" s="91">
        <f t="shared" si="86"/>
        <v>8.8812499999997634</v>
      </c>
    </row>
    <row r="1426" spans="118:119" x14ac:dyDescent="0.35">
      <c r="DN1426" s="69">
        <v>1822</v>
      </c>
      <c r="DO1426" s="91">
        <f t="shared" si="86"/>
        <v>8.887499999999763</v>
      </c>
    </row>
    <row r="1427" spans="118:119" x14ac:dyDescent="0.35">
      <c r="DN1427" s="69">
        <v>1823</v>
      </c>
      <c r="DO1427" s="91">
        <f t="shared" si="86"/>
        <v>8.8937499999997627</v>
      </c>
    </row>
    <row r="1428" spans="118:119" x14ac:dyDescent="0.35">
      <c r="DN1428" s="69">
        <v>1824</v>
      </c>
      <c r="DO1428" s="91">
        <f t="shared" si="86"/>
        <v>8.8999999999997623</v>
      </c>
    </row>
    <row r="1429" spans="118:119" x14ac:dyDescent="0.35">
      <c r="DN1429" s="69">
        <v>1825</v>
      </c>
      <c r="DO1429" s="91">
        <f t="shared" si="86"/>
        <v>8.906249999999762</v>
      </c>
    </row>
    <row r="1430" spans="118:119" x14ac:dyDescent="0.35">
      <c r="DN1430" s="69">
        <v>1826</v>
      </c>
      <c r="DO1430" s="91">
        <f t="shared" si="86"/>
        <v>8.9124999999997616</v>
      </c>
    </row>
    <row r="1431" spans="118:119" x14ac:dyDescent="0.35">
      <c r="DN1431" s="69">
        <v>1827</v>
      </c>
      <c r="DO1431" s="91">
        <f t="shared" si="86"/>
        <v>8.9187499999997613</v>
      </c>
    </row>
    <row r="1432" spans="118:119" x14ac:dyDescent="0.35">
      <c r="DN1432" s="69">
        <v>1828</v>
      </c>
      <c r="DO1432" s="91">
        <f t="shared" si="86"/>
        <v>8.9249999999997609</v>
      </c>
    </row>
    <row r="1433" spans="118:119" x14ac:dyDescent="0.35">
      <c r="DN1433" s="69">
        <v>1829</v>
      </c>
      <c r="DO1433" s="91">
        <f t="shared" si="86"/>
        <v>8.9312499999997605</v>
      </c>
    </row>
    <row r="1434" spans="118:119" x14ac:dyDescent="0.35">
      <c r="DN1434" s="69">
        <v>1830</v>
      </c>
      <c r="DO1434" s="91">
        <f t="shared" si="86"/>
        <v>8.9374999999997602</v>
      </c>
    </row>
    <row r="1435" spans="118:119" x14ac:dyDescent="0.35">
      <c r="DN1435" s="69">
        <v>1831</v>
      </c>
      <c r="DO1435" s="91">
        <f t="shared" si="86"/>
        <v>8.9437499999997598</v>
      </c>
    </row>
    <row r="1436" spans="118:119" x14ac:dyDescent="0.35">
      <c r="DN1436" s="69">
        <v>1832</v>
      </c>
      <c r="DO1436" s="91">
        <f t="shared" si="86"/>
        <v>8.9499999999997595</v>
      </c>
    </row>
    <row r="1437" spans="118:119" x14ac:dyDescent="0.35">
      <c r="DN1437" s="69">
        <v>1833</v>
      </c>
      <c r="DO1437" s="91">
        <f t="shared" si="86"/>
        <v>8.9562499999997591</v>
      </c>
    </row>
    <row r="1438" spans="118:119" x14ac:dyDescent="0.35">
      <c r="DN1438" s="69">
        <v>1834</v>
      </c>
      <c r="DO1438" s="91">
        <f t="shared" si="86"/>
        <v>8.9624999999997588</v>
      </c>
    </row>
    <row r="1439" spans="118:119" x14ac:dyDescent="0.35">
      <c r="DN1439" s="69">
        <v>1835</v>
      </c>
      <c r="DO1439" s="91">
        <f t="shared" si="86"/>
        <v>8.9687499999997584</v>
      </c>
    </row>
    <row r="1440" spans="118:119" x14ac:dyDescent="0.35">
      <c r="DN1440" s="69">
        <v>1836</v>
      </c>
      <c r="DO1440" s="91">
        <f t="shared" si="86"/>
        <v>8.9749999999997581</v>
      </c>
    </row>
    <row r="1441" spans="118:119" x14ac:dyDescent="0.35">
      <c r="DN1441" s="69">
        <v>1837</v>
      </c>
      <c r="DO1441" s="91">
        <f t="shared" si="86"/>
        <v>8.9812499999997577</v>
      </c>
    </row>
    <row r="1442" spans="118:119" x14ac:dyDescent="0.35">
      <c r="DN1442" s="69">
        <v>1838</v>
      </c>
      <c r="DO1442" s="91">
        <f t="shared" si="86"/>
        <v>8.9874999999997573</v>
      </c>
    </row>
    <row r="1443" spans="118:119" x14ac:dyDescent="0.35">
      <c r="DN1443" s="69">
        <v>1839</v>
      </c>
      <c r="DO1443" s="91">
        <f t="shared" si="86"/>
        <v>8.993749999999757</v>
      </c>
    </row>
    <row r="1444" spans="118:119" x14ac:dyDescent="0.35">
      <c r="DN1444" s="69">
        <v>1840</v>
      </c>
      <c r="DO1444" s="91">
        <f t="shared" si="86"/>
        <v>8.9999999999997566</v>
      </c>
    </row>
    <row r="1445" spans="118:119" x14ac:dyDescent="0.35">
      <c r="DN1445" s="69">
        <v>1841</v>
      </c>
      <c r="DO1445" s="91">
        <f t="shared" si="86"/>
        <v>9.0062499999997563</v>
      </c>
    </row>
    <row r="1446" spans="118:119" x14ac:dyDescent="0.35">
      <c r="DN1446" s="69">
        <v>1842</v>
      </c>
      <c r="DO1446" s="91">
        <f t="shared" si="86"/>
        <v>9.0124999999997559</v>
      </c>
    </row>
    <row r="1447" spans="118:119" x14ac:dyDescent="0.35">
      <c r="DN1447" s="69">
        <v>1843</v>
      </c>
      <c r="DO1447" s="91">
        <f t="shared" si="86"/>
        <v>9.0187499999997556</v>
      </c>
    </row>
    <row r="1448" spans="118:119" x14ac:dyDescent="0.35">
      <c r="DN1448" s="69">
        <v>1844</v>
      </c>
      <c r="DO1448" s="91">
        <f t="shared" si="86"/>
        <v>9.0249999999997552</v>
      </c>
    </row>
    <row r="1449" spans="118:119" x14ac:dyDescent="0.35">
      <c r="DN1449" s="69">
        <v>1845</v>
      </c>
      <c r="DO1449" s="91">
        <f t="shared" si="86"/>
        <v>9.0312499999997549</v>
      </c>
    </row>
    <row r="1450" spans="118:119" x14ac:dyDescent="0.35">
      <c r="DN1450" s="69">
        <v>1846</v>
      </c>
      <c r="DO1450" s="91">
        <f t="shared" si="86"/>
        <v>9.0374999999997545</v>
      </c>
    </row>
    <row r="1451" spans="118:119" x14ac:dyDescent="0.35">
      <c r="DN1451" s="69">
        <v>1847</v>
      </c>
      <c r="DO1451" s="91">
        <f t="shared" si="86"/>
        <v>9.0437499999997542</v>
      </c>
    </row>
    <row r="1452" spans="118:119" x14ac:dyDescent="0.35">
      <c r="DN1452" s="69">
        <v>1848</v>
      </c>
      <c r="DO1452" s="91">
        <f t="shared" si="86"/>
        <v>9.0499999999997538</v>
      </c>
    </row>
    <row r="1453" spans="118:119" x14ac:dyDescent="0.35">
      <c r="DN1453" s="69">
        <v>1849</v>
      </c>
      <c r="DO1453" s="91">
        <f t="shared" si="86"/>
        <v>9.0562499999997534</v>
      </c>
    </row>
    <row r="1454" spans="118:119" x14ac:dyDescent="0.35">
      <c r="DN1454" s="69">
        <v>1850</v>
      </c>
      <c r="DO1454" s="91">
        <f t="shared" si="86"/>
        <v>9.0624999999997531</v>
      </c>
    </row>
    <row r="1455" spans="118:119" x14ac:dyDescent="0.35">
      <c r="DN1455" s="69">
        <v>1851</v>
      </c>
      <c r="DO1455" s="91">
        <f t="shared" si="86"/>
        <v>9.0687499999997527</v>
      </c>
    </row>
    <row r="1456" spans="118:119" x14ac:dyDescent="0.35">
      <c r="DN1456" s="69">
        <v>1852</v>
      </c>
      <c r="DO1456" s="91">
        <f t="shared" si="86"/>
        <v>9.0749999999997524</v>
      </c>
    </row>
    <row r="1457" spans="118:119" x14ac:dyDescent="0.35">
      <c r="DN1457" s="69">
        <v>1853</v>
      </c>
      <c r="DO1457" s="91">
        <f t="shared" si="86"/>
        <v>9.081249999999752</v>
      </c>
    </row>
    <row r="1458" spans="118:119" x14ac:dyDescent="0.35">
      <c r="DN1458" s="69">
        <v>1854</v>
      </c>
      <c r="DO1458" s="91">
        <f t="shared" si="86"/>
        <v>9.0874999999997517</v>
      </c>
    </row>
    <row r="1459" spans="118:119" x14ac:dyDescent="0.35">
      <c r="DN1459" s="69">
        <v>1855</v>
      </c>
      <c r="DO1459" s="91">
        <f t="shared" si="86"/>
        <v>9.0937499999997513</v>
      </c>
    </row>
    <row r="1460" spans="118:119" x14ac:dyDescent="0.35">
      <c r="DN1460" s="69">
        <v>1856</v>
      </c>
      <c r="DO1460" s="91">
        <f t="shared" si="86"/>
        <v>9.099999999999751</v>
      </c>
    </row>
    <row r="1461" spans="118:119" x14ac:dyDescent="0.35">
      <c r="DN1461" s="69">
        <v>1857</v>
      </c>
      <c r="DO1461" s="91">
        <f t="shared" si="86"/>
        <v>9.1062499999997506</v>
      </c>
    </row>
    <row r="1462" spans="118:119" x14ac:dyDescent="0.35">
      <c r="DN1462" s="69">
        <v>1858</v>
      </c>
      <c r="DO1462" s="91">
        <f t="shared" si="86"/>
        <v>9.1124999999997502</v>
      </c>
    </row>
    <row r="1463" spans="118:119" x14ac:dyDescent="0.35">
      <c r="DN1463" s="69">
        <v>1859</v>
      </c>
      <c r="DO1463" s="91">
        <f t="shared" si="86"/>
        <v>9.1187499999997499</v>
      </c>
    </row>
    <row r="1464" spans="118:119" x14ac:dyDescent="0.35">
      <c r="DN1464" s="69">
        <v>1860</v>
      </c>
      <c r="DO1464" s="91">
        <f t="shared" si="86"/>
        <v>9.1249999999997495</v>
      </c>
    </row>
    <row r="1465" spans="118:119" x14ac:dyDescent="0.35">
      <c r="DN1465" s="69">
        <v>1861</v>
      </c>
      <c r="DO1465" s="91">
        <f t="shared" si="86"/>
        <v>9.1312499999997492</v>
      </c>
    </row>
    <row r="1466" spans="118:119" x14ac:dyDescent="0.35">
      <c r="DN1466" s="69">
        <v>1862</v>
      </c>
      <c r="DO1466" s="91">
        <f t="shared" si="86"/>
        <v>9.1374999999997488</v>
      </c>
    </row>
    <row r="1467" spans="118:119" x14ac:dyDescent="0.35">
      <c r="DN1467" s="69">
        <v>1863</v>
      </c>
      <c r="DO1467" s="91">
        <f t="shared" si="86"/>
        <v>9.1437499999997485</v>
      </c>
    </row>
    <row r="1468" spans="118:119" x14ac:dyDescent="0.35">
      <c r="DN1468" s="69">
        <v>1864</v>
      </c>
      <c r="DO1468" s="91">
        <f t="shared" si="86"/>
        <v>9.1499999999997481</v>
      </c>
    </row>
    <row r="1469" spans="118:119" x14ac:dyDescent="0.35">
      <c r="DN1469" s="69">
        <v>1865</v>
      </c>
      <c r="DO1469" s="91">
        <f t="shared" si="86"/>
        <v>9.1562499999997478</v>
      </c>
    </row>
    <row r="1470" spans="118:119" x14ac:dyDescent="0.35">
      <c r="DN1470" s="69">
        <v>1866</v>
      </c>
      <c r="DO1470" s="91">
        <f t="shared" si="86"/>
        <v>9.1624999999997474</v>
      </c>
    </row>
    <row r="1471" spans="118:119" x14ac:dyDescent="0.35">
      <c r="DN1471" s="69">
        <v>1867</v>
      </c>
      <c r="DO1471" s="91">
        <f t="shared" si="86"/>
        <v>9.168749999999747</v>
      </c>
    </row>
    <row r="1472" spans="118:119" x14ac:dyDescent="0.35">
      <c r="DN1472" s="69">
        <v>1868</v>
      </c>
      <c r="DO1472" s="91">
        <f t="shared" si="86"/>
        <v>9.1749999999997467</v>
      </c>
    </row>
    <row r="1473" spans="118:119" x14ac:dyDescent="0.35">
      <c r="DN1473" s="69">
        <v>1869</v>
      </c>
      <c r="DO1473" s="91">
        <f t="shared" si="86"/>
        <v>9.1812499999997463</v>
      </c>
    </row>
    <row r="1474" spans="118:119" x14ac:dyDescent="0.35">
      <c r="DN1474" s="69">
        <v>1870</v>
      </c>
      <c r="DO1474" s="91">
        <f t="shared" si="86"/>
        <v>9.187499999999746</v>
      </c>
    </row>
    <row r="1475" spans="118:119" x14ac:dyDescent="0.35">
      <c r="DN1475" s="69">
        <v>1871</v>
      </c>
      <c r="DO1475" s="91">
        <f t="shared" si="86"/>
        <v>9.1937499999997456</v>
      </c>
    </row>
    <row r="1476" spans="118:119" x14ac:dyDescent="0.35">
      <c r="DN1476" s="69">
        <v>1872</v>
      </c>
      <c r="DO1476" s="91">
        <f t="shared" si="86"/>
        <v>9.1999999999997453</v>
      </c>
    </row>
    <row r="1477" spans="118:119" x14ac:dyDescent="0.35">
      <c r="DN1477" s="69">
        <v>1873</v>
      </c>
      <c r="DO1477" s="91">
        <f t="shared" si="86"/>
        <v>9.2062499999997449</v>
      </c>
    </row>
    <row r="1478" spans="118:119" x14ac:dyDescent="0.35">
      <c r="DN1478" s="69">
        <v>1874</v>
      </c>
      <c r="DO1478" s="91">
        <f t="shared" ref="DO1478:DO1541" si="87">DO1477+0.00625</f>
        <v>9.2124999999997446</v>
      </c>
    </row>
    <row r="1479" spans="118:119" x14ac:dyDescent="0.35">
      <c r="DN1479" s="69">
        <v>1875</v>
      </c>
      <c r="DO1479" s="91">
        <f t="shared" si="87"/>
        <v>9.2187499999997442</v>
      </c>
    </row>
    <row r="1480" spans="118:119" x14ac:dyDescent="0.35">
      <c r="DN1480" s="69">
        <v>1876</v>
      </c>
      <c r="DO1480" s="91">
        <f t="shared" si="87"/>
        <v>9.2249999999997438</v>
      </c>
    </row>
    <row r="1481" spans="118:119" x14ac:dyDescent="0.35">
      <c r="DN1481" s="69">
        <v>1877</v>
      </c>
      <c r="DO1481" s="91">
        <f t="shared" si="87"/>
        <v>9.2312499999997435</v>
      </c>
    </row>
    <row r="1482" spans="118:119" x14ac:dyDescent="0.35">
      <c r="DN1482" s="69">
        <v>1878</v>
      </c>
      <c r="DO1482" s="91">
        <f t="shared" si="87"/>
        <v>9.2374999999997431</v>
      </c>
    </row>
    <row r="1483" spans="118:119" x14ac:dyDescent="0.35">
      <c r="DN1483" s="69">
        <v>1879</v>
      </c>
      <c r="DO1483" s="91">
        <f t="shared" si="87"/>
        <v>9.2437499999997428</v>
      </c>
    </row>
    <row r="1484" spans="118:119" x14ac:dyDescent="0.35">
      <c r="DN1484" s="69">
        <v>1880</v>
      </c>
      <c r="DO1484" s="91">
        <f t="shared" si="87"/>
        <v>9.2499999999997424</v>
      </c>
    </row>
    <row r="1485" spans="118:119" x14ac:dyDescent="0.35">
      <c r="DN1485" s="69">
        <v>1881</v>
      </c>
      <c r="DO1485" s="91">
        <f t="shared" si="87"/>
        <v>9.2562499999997421</v>
      </c>
    </row>
    <row r="1486" spans="118:119" x14ac:dyDescent="0.35">
      <c r="DN1486" s="69">
        <v>1882</v>
      </c>
      <c r="DO1486" s="91">
        <f t="shared" si="87"/>
        <v>9.2624999999997417</v>
      </c>
    </row>
    <row r="1487" spans="118:119" x14ac:dyDescent="0.35">
      <c r="DN1487" s="69">
        <v>1883</v>
      </c>
      <c r="DO1487" s="91">
        <f t="shared" si="87"/>
        <v>9.2687499999997414</v>
      </c>
    </row>
    <row r="1488" spans="118:119" x14ac:dyDescent="0.35">
      <c r="DN1488" s="69">
        <v>1884</v>
      </c>
      <c r="DO1488" s="91">
        <f t="shared" si="87"/>
        <v>9.274999999999741</v>
      </c>
    </row>
    <row r="1489" spans="118:119" x14ac:dyDescent="0.35">
      <c r="DN1489" s="69">
        <v>1885</v>
      </c>
      <c r="DO1489" s="91">
        <f t="shared" si="87"/>
        <v>9.2812499999997407</v>
      </c>
    </row>
    <row r="1490" spans="118:119" x14ac:dyDescent="0.35">
      <c r="DN1490" s="69">
        <v>1886</v>
      </c>
      <c r="DO1490" s="91">
        <f t="shared" si="87"/>
        <v>9.2874999999997403</v>
      </c>
    </row>
    <row r="1491" spans="118:119" x14ac:dyDescent="0.35">
      <c r="DN1491" s="69">
        <v>1887</v>
      </c>
      <c r="DO1491" s="91">
        <f t="shared" si="87"/>
        <v>9.2937499999997399</v>
      </c>
    </row>
    <row r="1492" spans="118:119" x14ac:dyDescent="0.35">
      <c r="DN1492" s="69">
        <v>1888</v>
      </c>
      <c r="DO1492" s="91">
        <f t="shared" si="87"/>
        <v>9.2999999999997396</v>
      </c>
    </row>
    <row r="1493" spans="118:119" x14ac:dyDescent="0.35">
      <c r="DN1493" s="69">
        <v>1889</v>
      </c>
      <c r="DO1493" s="91">
        <f t="shared" si="87"/>
        <v>9.3062499999997392</v>
      </c>
    </row>
    <row r="1494" spans="118:119" x14ac:dyDescent="0.35">
      <c r="DN1494" s="69">
        <v>1890</v>
      </c>
      <c r="DO1494" s="91">
        <f t="shared" si="87"/>
        <v>9.3124999999997389</v>
      </c>
    </row>
    <row r="1495" spans="118:119" x14ac:dyDescent="0.35">
      <c r="DN1495" s="69">
        <v>1891</v>
      </c>
      <c r="DO1495" s="91">
        <f t="shared" si="87"/>
        <v>9.3187499999997385</v>
      </c>
    </row>
    <row r="1496" spans="118:119" x14ac:dyDescent="0.35">
      <c r="DN1496" s="69">
        <v>1892</v>
      </c>
      <c r="DO1496" s="91">
        <f t="shared" si="87"/>
        <v>9.3249999999997382</v>
      </c>
    </row>
    <row r="1497" spans="118:119" x14ac:dyDescent="0.35">
      <c r="DN1497" s="69">
        <v>1893</v>
      </c>
      <c r="DO1497" s="91">
        <f t="shared" si="87"/>
        <v>9.3312499999997378</v>
      </c>
    </row>
    <row r="1498" spans="118:119" x14ac:dyDescent="0.35">
      <c r="DN1498" s="69">
        <v>1894</v>
      </c>
      <c r="DO1498" s="91">
        <f t="shared" si="87"/>
        <v>9.3374999999997375</v>
      </c>
    </row>
    <row r="1499" spans="118:119" x14ac:dyDescent="0.35">
      <c r="DN1499" s="69">
        <v>1895</v>
      </c>
      <c r="DO1499" s="91">
        <f t="shared" si="87"/>
        <v>9.3437499999997371</v>
      </c>
    </row>
    <row r="1500" spans="118:119" x14ac:dyDescent="0.35">
      <c r="DN1500" s="69">
        <v>1896</v>
      </c>
      <c r="DO1500" s="91">
        <f t="shared" si="87"/>
        <v>9.3499999999997367</v>
      </c>
    </row>
    <row r="1501" spans="118:119" x14ac:dyDescent="0.35">
      <c r="DN1501" s="69">
        <v>1897</v>
      </c>
      <c r="DO1501" s="91">
        <f t="shared" si="87"/>
        <v>9.3562499999997364</v>
      </c>
    </row>
    <row r="1502" spans="118:119" x14ac:dyDescent="0.35">
      <c r="DN1502" s="69">
        <v>1898</v>
      </c>
      <c r="DO1502" s="91">
        <f t="shared" si="87"/>
        <v>9.362499999999736</v>
      </c>
    </row>
    <row r="1503" spans="118:119" x14ac:dyDescent="0.35">
      <c r="DN1503" s="69">
        <v>1899</v>
      </c>
      <c r="DO1503" s="91">
        <f t="shared" si="87"/>
        <v>9.3687499999997357</v>
      </c>
    </row>
    <row r="1504" spans="118:119" x14ac:dyDescent="0.35">
      <c r="DN1504" s="69">
        <v>1900</v>
      </c>
      <c r="DO1504" s="91">
        <f t="shared" si="87"/>
        <v>9.3749999999997353</v>
      </c>
    </row>
    <row r="1505" spans="118:119" x14ac:dyDescent="0.35">
      <c r="DN1505" s="69">
        <v>1901</v>
      </c>
      <c r="DO1505" s="91">
        <f t="shared" si="87"/>
        <v>9.381249999999735</v>
      </c>
    </row>
    <row r="1506" spans="118:119" x14ac:dyDescent="0.35">
      <c r="DN1506" s="69">
        <v>1902</v>
      </c>
      <c r="DO1506" s="91">
        <f t="shared" si="87"/>
        <v>9.3874999999997346</v>
      </c>
    </row>
    <row r="1507" spans="118:119" x14ac:dyDescent="0.35">
      <c r="DN1507" s="69">
        <v>1903</v>
      </c>
      <c r="DO1507" s="91">
        <f t="shared" si="87"/>
        <v>9.3937499999997343</v>
      </c>
    </row>
    <row r="1508" spans="118:119" x14ac:dyDescent="0.35">
      <c r="DN1508" s="69">
        <v>1904</v>
      </c>
      <c r="DO1508" s="91">
        <f t="shared" si="87"/>
        <v>9.3999999999997339</v>
      </c>
    </row>
    <row r="1509" spans="118:119" x14ac:dyDescent="0.35">
      <c r="DN1509" s="69">
        <v>1905</v>
      </c>
      <c r="DO1509" s="91">
        <f t="shared" si="87"/>
        <v>9.4062499999997335</v>
      </c>
    </row>
    <row r="1510" spans="118:119" x14ac:dyDescent="0.35">
      <c r="DN1510" s="69">
        <v>1906</v>
      </c>
      <c r="DO1510" s="91">
        <f t="shared" si="87"/>
        <v>9.4124999999997332</v>
      </c>
    </row>
    <row r="1511" spans="118:119" x14ac:dyDescent="0.35">
      <c r="DN1511" s="69">
        <v>1907</v>
      </c>
      <c r="DO1511" s="91">
        <f t="shared" si="87"/>
        <v>9.4187499999997328</v>
      </c>
    </row>
    <row r="1512" spans="118:119" x14ac:dyDescent="0.35">
      <c r="DN1512" s="69">
        <v>1908</v>
      </c>
      <c r="DO1512" s="91">
        <f t="shared" si="87"/>
        <v>9.4249999999997325</v>
      </c>
    </row>
    <row r="1513" spans="118:119" x14ac:dyDescent="0.35">
      <c r="DN1513" s="69">
        <v>1909</v>
      </c>
      <c r="DO1513" s="91">
        <f t="shared" si="87"/>
        <v>9.4312499999997321</v>
      </c>
    </row>
    <row r="1514" spans="118:119" x14ac:dyDescent="0.35">
      <c r="DN1514" s="69">
        <v>1910</v>
      </c>
      <c r="DO1514" s="91">
        <f t="shared" si="87"/>
        <v>9.4374999999997318</v>
      </c>
    </row>
    <row r="1515" spans="118:119" x14ac:dyDescent="0.35">
      <c r="DN1515" s="69">
        <v>1911</v>
      </c>
      <c r="DO1515" s="91">
        <f t="shared" si="87"/>
        <v>9.4437499999997314</v>
      </c>
    </row>
    <row r="1516" spans="118:119" x14ac:dyDescent="0.35">
      <c r="DN1516" s="69">
        <v>1912</v>
      </c>
      <c r="DO1516" s="91">
        <f t="shared" si="87"/>
        <v>9.4499999999997311</v>
      </c>
    </row>
    <row r="1517" spans="118:119" x14ac:dyDescent="0.35">
      <c r="DN1517" s="69">
        <v>1913</v>
      </c>
      <c r="DO1517" s="91">
        <f t="shared" si="87"/>
        <v>9.4562499999997307</v>
      </c>
    </row>
    <row r="1518" spans="118:119" x14ac:dyDescent="0.35">
      <c r="DN1518" s="69">
        <v>1914</v>
      </c>
      <c r="DO1518" s="91">
        <f t="shared" si="87"/>
        <v>9.4624999999997303</v>
      </c>
    </row>
    <row r="1519" spans="118:119" x14ac:dyDescent="0.35">
      <c r="DN1519" s="69">
        <v>1915</v>
      </c>
      <c r="DO1519" s="91">
        <f t="shared" si="87"/>
        <v>9.46874999999973</v>
      </c>
    </row>
    <row r="1520" spans="118:119" x14ac:dyDescent="0.35">
      <c r="DN1520" s="69">
        <v>1916</v>
      </c>
      <c r="DO1520" s="91">
        <f t="shared" si="87"/>
        <v>9.4749999999997296</v>
      </c>
    </row>
    <row r="1521" spans="118:119" x14ac:dyDescent="0.35">
      <c r="DN1521" s="69">
        <v>1917</v>
      </c>
      <c r="DO1521" s="91">
        <f t="shared" si="87"/>
        <v>9.4812499999997293</v>
      </c>
    </row>
    <row r="1522" spans="118:119" x14ac:dyDescent="0.35">
      <c r="DN1522" s="69">
        <v>1918</v>
      </c>
      <c r="DO1522" s="91">
        <f t="shared" si="87"/>
        <v>9.4874999999997289</v>
      </c>
    </row>
    <row r="1523" spans="118:119" x14ac:dyDescent="0.35">
      <c r="DN1523" s="69">
        <v>1919</v>
      </c>
      <c r="DO1523" s="91">
        <f t="shared" si="87"/>
        <v>9.4937499999997286</v>
      </c>
    </row>
    <row r="1524" spans="118:119" x14ac:dyDescent="0.35">
      <c r="DN1524" s="69">
        <v>1920</v>
      </c>
      <c r="DO1524" s="91">
        <f t="shared" si="87"/>
        <v>9.4999999999997282</v>
      </c>
    </row>
    <row r="1525" spans="118:119" x14ac:dyDescent="0.35">
      <c r="DN1525" s="69">
        <v>1921</v>
      </c>
      <c r="DO1525" s="91">
        <f t="shared" si="87"/>
        <v>9.5062499999997279</v>
      </c>
    </row>
    <row r="1526" spans="118:119" x14ac:dyDescent="0.35">
      <c r="DN1526" s="69">
        <v>1922</v>
      </c>
      <c r="DO1526" s="91">
        <f t="shared" si="87"/>
        <v>9.5124999999997275</v>
      </c>
    </row>
    <row r="1527" spans="118:119" x14ac:dyDescent="0.35">
      <c r="DN1527" s="69">
        <v>1923</v>
      </c>
      <c r="DO1527" s="91">
        <f t="shared" si="87"/>
        <v>9.5187499999997272</v>
      </c>
    </row>
    <row r="1528" spans="118:119" x14ac:dyDescent="0.35">
      <c r="DN1528" s="69">
        <v>1924</v>
      </c>
      <c r="DO1528" s="91">
        <f t="shared" si="87"/>
        <v>9.5249999999997268</v>
      </c>
    </row>
    <row r="1529" spans="118:119" x14ac:dyDescent="0.35">
      <c r="DN1529" s="69">
        <v>1925</v>
      </c>
      <c r="DO1529" s="91">
        <f t="shared" si="87"/>
        <v>9.5312499999997264</v>
      </c>
    </row>
    <row r="1530" spans="118:119" x14ac:dyDescent="0.35">
      <c r="DN1530" s="69">
        <v>1926</v>
      </c>
      <c r="DO1530" s="91">
        <f t="shared" si="87"/>
        <v>9.5374999999997261</v>
      </c>
    </row>
    <row r="1531" spans="118:119" x14ac:dyDescent="0.35">
      <c r="DN1531" s="69">
        <v>1927</v>
      </c>
      <c r="DO1531" s="91">
        <f t="shared" si="87"/>
        <v>9.5437499999997257</v>
      </c>
    </row>
    <row r="1532" spans="118:119" x14ac:dyDescent="0.35">
      <c r="DN1532" s="69">
        <v>1928</v>
      </c>
      <c r="DO1532" s="91">
        <f t="shared" si="87"/>
        <v>9.5499999999997254</v>
      </c>
    </row>
    <row r="1533" spans="118:119" x14ac:dyDescent="0.35">
      <c r="DN1533" s="69">
        <v>1929</v>
      </c>
      <c r="DO1533" s="91">
        <f t="shared" si="87"/>
        <v>9.556249999999725</v>
      </c>
    </row>
    <row r="1534" spans="118:119" x14ac:dyDescent="0.35">
      <c r="DN1534" s="69">
        <v>1930</v>
      </c>
      <c r="DO1534" s="91">
        <f t="shared" si="87"/>
        <v>9.5624999999997247</v>
      </c>
    </row>
    <row r="1535" spans="118:119" x14ac:dyDescent="0.35">
      <c r="DN1535" s="69">
        <v>1931</v>
      </c>
      <c r="DO1535" s="91">
        <f t="shared" si="87"/>
        <v>9.5687499999997243</v>
      </c>
    </row>
    <row r="1536" spans="118:119" x14ac:dyDescent="0.35">
      <c r="DN1536" s="69">
        <v>1932</v>
      </c>
      <c r="DO1536" s="91">
        <f t="shared" si="87"/>
        <v>9.574999999999724</v>
      </c>
    </row>
    <row r="1537" spans="118:119" x14ac:dyDescent="0.35">
      <c r="DN1537" s="69">
        <v>1933</v>
      </c>
      <c r="DO1537" s="91">
        <f t="shared" si="87"/>
        <v>9.5812499999997236</v>
      </c>
    </row>
    <row r="1538" spans="118:119" x14ac:dyDescent="0.35">
      <c r="DN1538" s="69">
        <v>1934</v>
      </c>
      <c r="DO1538" s="91">
        <f t="shared" si="87"/>
        <v>9.5874999999997232</v>
      </c>
    </row>
    <row r="1539" spans="118:119" x14ac:dyDescent="0.35">
      <c r="DN1539" s="69">
        <v>1935</v>
      </c>
      <c r="DO1539" s="91">
        <f t="shared" si="87"/>
        <v>9.5937499999997229</v>
      </c>
    </row>
    <row r="1540" spans="118:119" x14ac:dyDescent="0.35">
      <c r="DN1540" s="69">
        <v>1936</v>
      </c>
      <c r="DO1540" s="91">
        <f t="shared" si="87"/>
        <v>9.5999999999997225</v>
      </c>
    </row>
    <row r="1541" spans="118:119" x14ac:dyDescent="0.35">
      <c r="DN1541" s="69">
        <v>1937</v>
      </c>
      <c r="DO1541" s="91">
        <f t="shared" si="87"/>
        <v>9.6062499999997222</v>
      </c>
    </row>
    <row r="1542" spans="118:119" x14ac:dyDescent="0.35">
      <c r="DN1542" s="69">
        <v>1938</v>
      </c>
      <c r="DO1542" s="91">
        <f t="shared" ref="DO1542:DO1604" si="88">DO1541+0.00625</f>
        <v>9.6124999999997218</v>
      </c>
    </row>
    <row r="1543" spans="118:119" x14ac:dyDescent="0.35">
      <c r="DN1543" s="69">
        <v>1939</v>
      </c>
      <c r="DO1543" s="91">
        <f t="shared" si="88"/>
        <v>9.6187499999997215</v>
      </c>
    </row>
    <row r="1544" spans="118:119" x14ac:dyDescent="0.35">
      <c r="DN1544" s="69">
        <v>1940</v>
      </c>
      <c r="DO1544" s="91">
        <f t="shared" si="88"/>
        <v>9.6249999999997211</v>
      </c>
    </row>
    <row r="1545" spans="118:119" x14ac:dyDescent="0.35">
      <c r="DN1545" s="69">
        <v>1941</v>
      </c>
      <c r="DO1545" s="91">
        <f t="shared" si="88"/>
        <v>9.6312499999997208</v>
      </c>
    </row>
    <row r="1546" spans="118:119" x14ac:dyDescent="0.35">
      <c r="DN1546" s="69">
        <v>1942</v>
      </c>
      <c r="DO1546" s="91">
        <f t="shared" si="88"/>
        <v>9.6374999999997204</v>
      </c>
    </row>
    <row r="1547" spans="118:119" x14ac:dyDescent="0.35">
      <c r="DN1547" s="69">
        <v>1943</v>
      </c>
      <c r="DO1547" s="91">
        <f t="shared" si="88"/>
        <v>9.64374999999972</v>
      </c>
    </row>
    <row r="1548" spans="118:119" x14ac:dyDescent="0.35">
      <c r="DN1548" s="69">
        <v>1944</v>
      </c>
      <c r="DO1548" s="91">
        <f t="shared" si="88"/>
        <v>9.6499999999997197</v>
      </c>
    </row>
    <row r="1549" spans="118:119" x14ac:dyDescent="0.35">
      <c r="DN1549" s="69">
        <v>1945</v>
      </c>
      <c r="DO1549" s="91">
        <f t="shared" si="88"/>
        <v>9.6562499999997193</v>
      </c>
    </row>
    <row r="1550" spans="118:119" x14ac:dyDescent="0.35">
      <c r="DN1550" s="69">
        <v>1946</v>
      </c>
      <c r="DO1550" s="91">
        <f t="shared" si="88"/>
        <v>9.662499999999719</v>
      </c>
    </row>
    <row r="1551" spans="118:119" x14ac:dyDescent="0.35">
      <c r="DN1551" s="69">
        <v>1947</v>
      </c>
      <c r="DO1551" s="91">
        <f t="shared" si="88"/>
        <v>9.6687499999997186</v>
      </c>
    </row>
    <row r="1552" spans="118:119" x14ac:dyDescent="0.35">
      <c r="DN1552" s="69">
        <v>1948</v>
      </c>
      <c r="DO1552" s="91">
        <f t="shared" si="88"/>
        <v>9.6749999999997183</v>
      </c>
    </row>
    <row r="1553" spans="118:119" x14ac:dyDescent="0.35">
      <c r="DN1553" s="69">
        <v>1949</v>
      </c>
      <c r="DO1553" s="91">
        <f t="shared" si="88"/>
        <v>9.6812499999997179</v>
      </c>
    </row>
    <row r="1554" spans="118:119" x14ac:dyDescent="0.35">
      <c r="DN1554" s="69">
        <v>1950</v>
      </c>
      <c r="DO1554" s="91">
        <f t="shared" si="88"/>
        <v>9.6874999999997176</v>
      </c>
    </row>
    <row r="1555" spans="118:119" x14ac:dyDescent="0.35">
      <c r="DN1555" s="69">
        <v>1951</v>
      </c>
      <c r="DO1555" s="91">
        <f t="shared" si="88"/>
        <v>9.6937499999997172</v>
      </c>
    </row>
    <row r="1556" spans="118:119" x14ac:dyDescent="0.35">
      <c r="DN1556" s="69">
        <v>1952</v>
      </c>
      <c r="DO1556" s="91">
        <f t="shared" si="88"/>
        <v>9.6999999999997168</v>
      </c>
    </row>
    <row r="1557" spans="118:119" x14ac:dyDescent="0.35">
      <c r="DN1557" s="69">
        <v>1953</v>
      </c>
      <c r="DO1557" s="91">
        <f t="shared" si="88"/>
        <v>9.7062499999997165</v>
      </c>
    </row>
    <row r="1558" spans="118:119" x14ac:dyDescent="0.35">
      <c r="DN1558" s="69">
        <v>1954</v>
      </c>
      <c r="DO1558" s="91">
        <f t="shared" si="88"/>
        <v>9.7124999999997161</v>
      </c>
    </row>
    <row r="1559" spans="118:119" x14ac:dyDescent="0.35">
      <c r="DN1559" s="69">
        <v>1955</v>
      </c>
      <c r="DO1559" s="91">
        <f t="shared" si="88"/>
        <v>9.7187499999997158</v>
      </c>
    </row>
    <row r="1560" spans="118:119" x14ac:dyDescent="0.35">
      <c r="DN1560" s="69">
        <v>1956</v>
      </c>
      <c r="DO1560" s="91">
        <f t="shared" si="88"/>
        <v>9.7249999999997154</v>
      </c>
    </row>
    <row r="1561" spans="118:119" x14ac:dyDescent="0.35">
      <c r="DN1561" s="69">
        <v>1957</v>
      </c>
      <c r="DO1561" s="91">
        <f t="shared" si="88"/>
        <v>9.7312499999997151</v>
      </c>
    </row>
    <row r="1562" spans="118:119" x14ac:dyDescent="0.35">
      <c r="DN1562" s="69">
        <v>1958</v>
      </c>
      <c r="DO1562" s="91">
        <f t="shared" si="88"/>
        <v>9.7374999999997147</v>
      </c>
    </row>
    <row r="1563" spans="118:119" x14ac:dyDescent="0.35">
      <c r="DN1563" s="69">
        <v>1959</v>
      </c>
      <c r="DO1563" s="91">
        <f t="shared" si="88"/>
        <v>9.7437499999997144</v>
      </c>
    </row>
    <row r="1564" spans="118:119" x14ac:dyDescent="0.35">
      <c r="DN1564" s="69">
        <v>1960</v>
      </c>
      <c r="DO1564" s="91">
        <f t="shared" si="88"/>
        <v>9.749999999999714</v>
      </c>
    </row>
    <row r="1565" spans="118:119" x14ac:dyDescent="0.35">
      <c r="DN1565" s="69">
        <v>1961</v>
      </c>
      <c r="DO1565" s="91">
        <f t="shared" si="88"/>
        <v>9.7562499999997137</v>
      </c>
    </row>
    <row r="1566" spans="118:119" x14ac:dyDescent="0.35">
      <c r="DN1566" s="69">
        <v>1962</v>
      </c>
      <c r="DO1566" s="91">
        <f t="shared" si="88"/>
        <v>9.7624999999997133</v>
      </c>
    </row>
    <row r="1567" spans="118:119" x14ac:dyDescent="0.35">
      <c r="DN1567" s="69">
        <v>1963</v>
      </c>
      <c r="DO1567" s="91">
        <f t="shared" si="88"/>
        <v>9.7687499999997129</v>
      </c>
    </row>
    <row r="1568" spans="118:119" x14ac:dyDescent="0.35">
      <c r="DN1568" s="69">
        <v>1964</v>
      </c>
      <c r="DO1568" s="91">
        <f t="shared" si="88"/>
        <v>9.7749999999997126</v>
      </c>
    </row>
    <row r="1569" spans="118:119" x14ac:dyDescent="0.35">
      <c r="DN1569" s="69">
        <v>1965</v>
      </c>
      <c r="DO1569" s="91">
        <f t="shared" si="88"/>
        <v>9.7812499999997122</v>
      </c>
    </row>
    <row r="1570" spans="118:119" x14ac:dyDescent="0.35">
      <c r="DN1570" s="69">
        <v>1966</v>
      </c>
      <c r="DO1570" s="91">
        <f t="shared" si="88"/>
        <v>9.7874999999997119</v>
      </c>
    </row>
    <row r="1571" spans="118:119" x14ac:dyDescent="0.35">
      <c r="DN1571" s="69">
        <v>1967</v>
      </c>
      <c r="DO1571" s="91">
        <f t="shared" si="88"/>
        <v>9.7937499999997115</v>
      </c>
    </row>
    <row r="1572" spans="118:119" x14ac:dyDescent="0.35">
      <c r="DN1572" s="69">
        <v>1968</v>
      </c>
      <c r="DO1572" s="91">
        <f t="shared" si="88"/>
        <v>9.7999999999997112</v>
      </c>
    </row>
    <row r="1573" spans="118:119" x14ac:dyDescent="0.35">
      <c r="DN1573" s="69">
        <v>1969</v>
      </c>
      <c r="DO1573" s="91">
        <f t="shared" si="88"/>
        <v>9.8062499999997108</v>
      </c>
    </row>
    <row r="1574" spans="118:119" x14ac:dyDescent="0.35">
      <c r="DN1574" s="69">
        <v>1970</v>
      </c>
      <c r="DO1574" s="91">
        <f t="shared" si="88"/>
        <v>9.8124999999997105</v>
      </c>
    </row>
    <row r="1575" spans="118:119" x14ac:dyDescent="0.35">
      <c r="DN1575" s="69">
        <v>1971</v>
      </c>
      <c r="DO1575" s="91">
        <f t="shared" si="88"/>
        <v>9.8187499999997101</v>
      </c>
    </row>
    <row r="1576" spans="118:119" x14ac:dyDescent="0.35">
      <c r="DN1576" s="69">
        <v>1972</v>
      </c>
      <c r="DO1576" s="91">
        <f t="shared" si="88"/>
        <v>9.8249999999997097</v>
      </c>
    </row>
    <row r="1577" spans="118:119" x14ac:dyDescent="0.35">
      <c r="DN1577" s="69">
        <v>1973</v>
      </c>
      <c r="DO1577" s="91">
        <f t="shared" si="88"/>
        <v>9.8312499999997094</v>
      </c>
    </row>
    <row r="1578" spans="118:119" x14ac:dyDescent="0.35">
      <c r="DN1578" s="69">
        <v>1974</v>
      </c>
      <c r="DO1578" s="91">
        <f t="shared" si="88"/>
        <v>9.837499999999709</v>
      </c>
    </row>
    <row r="1579" spans="118:119" x14ac:dyDescent="0.35">
      <c r="DN1579" s="69">
        <v>1975</v>
      </c>
      <c r="DO1579" s="91">
        <f t="shared" si="88"/>
        <v>9.8437499999997087</v>
      </c>
    </row>
    <row r="1580" spans="118:119" x14ac:dyDescent="0.35">
      <c r="DN1580" s="69">
        <v>1976</v>
      </c>
      <c r="DO1580" s="91">
        <f t="shared" si="88"/>
        <v>9.8499999999997083</v>
      </c>
    </row>
    <row r="1581" spans="118:119" x14ac:dyDescent="0.35">
      <c r="DN1581" s="69">
        <v>1977</v>
      </c>
      <c r="DO1581" s="91">
        <f t="shared" si="88"/>
        <v>9.856249999999708</v>
      </c>
    </row>
    <row r="1582" spans="118:119" x14ac:dyDescent="0.35">
      <c r="DN1582" s="69">
        <v>1978</v>
      </c>
      <c r="DO1582" s="91">
        <f t="shared" si="88"/>
        <v>9.8624999999997076</v>
      </c>
    </row>
    <row r="1583" spans="118:119" x14ac:dyDescent="0.35">
      <c r="DN1583" s="69">
        <v>1979</v>
      </c>
      <c r="DO1583" s="91">
        <f t="shared" si="88"/>
        <v>9.8687499999997073</v>
      </c>
    </row>
    <row r="1584" spans="118:119" x14ac:dyDescent="0.35">
      <c r="DN1584" s="69">
        <v>1980</v>
      </c>
      <c r="DO1584" s="91">
        <f t="shared" si="88"/>
        <v>9.8749999999997069</v>
      </c>
    </row>
    <row r="1585" spans="118:119" x14ac:dyDescent="0.35">
      <c r="DN1585" s="69">
        <v>1981</v>
      </c>
      <c r="DO1585" s="91">
        <f t="shared" si="88"/>
        <v>9.8812499999997065</v>
      </c>
    </row>
    <row r="1586" spans="118:119" x14ac:dyDescent="0.35">
      <c r="DN1586" s="69">
        <v>1982</v>
      </c>
      <c r="DO1586" s="91">
        <f t="shared" si="88"/>
        <v>9.8874999999997062</v>
      </c>
    </row>
    <row r="1587" spans="118:119" x14ac:dyDescent="0.35">
      <c r="DN1587" s="69">
        <v>1983</v>
      </c>
      <c r="DO1587" s="91">
        <f t="shared" si="88"/>
        <v>9.8937499999997058</v>
      </c>
    </row>
    <row r="1588" spans="118:119" x14ac:dyDescent="0.35">
      <c r="DN1588" s="69">
        <v>1984</v>
      </c>
      <c r="DO1588" s="91">
        <f t="shared" si="88"/>
        <v>9.8999999999997055</v>
      </c>
    </row>
    <row r="1589" spans="118:119" x14ac:dyDescent="0.35">
      <c r="DN1589" s="69">
        <v>1985</v>
      </c>
      <c r="DO1589" s="91">
        <f t="shared" si="88"/>
        <v>9.9062499999997051</v>
      </c>
    </row>
    <row r="1590" spans="118:119" x14ac:dyDescent="0.35">
      <c r="DN1590" s="69">
        <v>1986</v>
      </c>
      <c r="DO1590" s="91">
        <f t="shared" si="88"/>
        <v>9.9124999999997048</v>
      </c>
    </row>
    <row r="1591" spans="118:119" x14ac:dyDescent="0.35">
      <c r="DN1591" s="69">
        <v>1987</v>
      </c>
      <c r="DO1591" s="91">
        <f t="shared" si="88"/>
        <v>9.9187499999997044</v>
      </c>
    </row>
    <row r="1592" spans="118:119" x14ac:dyDescent="0.35">
      <c r="DN1592" s="69">
        <v>1988</v>
      </c>
      <c r="DO1592" s="91">
        <f t="shared" si="88"/>
        <v>9.9249999999997041</v>
      </c>
    </row>
    <row r="1593" spans="118:119" x14ac:dyDescent="0.35">
      <c r="DN1593" s="69">
        <v>1989</v>
      </c>
      <c r="DO1593" s="91">
        <f t="shared" si="88"/>
        <v>9.9312499999997037</v>
      </c>
    </row>
    <row r="1594" spans="118:119" x14ac:dyDescent="0.35">
      <c r="DN1594" s="69">
        <v>1990</v>
      </c>
      <c r="DO1594" s="91">
        <f t="shared" si="88"/>
        <v>9.9374999999997033</v>
      </c>
    </row>
    <row r="1595" spans="118:119" x14ac:dyDescent="0.35">
      <c r="DN1595" s="69">
        <v>1991</v>
      </c>
      <c r="DO1595" s="91">
        <f t="shared" si="88"/>
        <v>9.943749999999703</v>
      </c>
    </row>
    <row r="1596" spans="118:119" x14ac:dyDescent="0.35">
      <c r="DN1596" s="69">
        <v>1992</v>
      </c>
      <c r="DO1596" s="91">
        <f t="shared" si="88"/>
        <v>9.9499999999997026</v>
      </c>
    </row>
    <row r="1597" spans="118:119" x14ac:dyDescent="0.35">
      <c r="DN1597" s="69">
        <v>1993</v>
      </c>
      <c r="DO1597" s="91">
        <f t="shared" si="88"/>
        <v>9.9562499999997023</v>
      </c>
    </row>
    <row r="1598" spans="118:119" x14ac:dyDescent="0.35">
      <c r="DN1598" s="69">
        <v>1994</v>
      </c>
      <c r="DO1598" s="91">
        <f t="shared" si="88"/>
        <v>9.9624999999997019</v>
      </c>
    </row>
    <row r="1599" spans="118:119" x14ac:dyDescent="0.35">
      <c r="DN1599" s="69">
        <v>1995</v>
      </c>
      <c r="DO1599" s="91">
        <f t="shared" si="88"/>
        <v>9.9687499999997016</v>
      </c>
    </row>
    <row r="1600" spans="118:119" x14ac:dyDescent="0.35">
      <c r="DN1600" s="69">
        <v>1996</v>
      </c>
      <c r="DO1600" s="91">
        <f t="shared" si="88"/>
        <v>9.9749999999997012</v>
      </c>
    </row>
    <row r="1601" spans="118:119" x14ac:dyDescent="0.35">
      <c r="DN1601" s="69">
        <v>1997</v>
      </c>
      <c r="DO1601" s="91">
        <f t="shared" si="88"/>
        <v>9.9812499999997009</v>
      </c>
    </row>
    <row r="1602" spans="118:119" x14ac:dyDescent="0.35">
      <c r="DN1602" s="69">
        <v>1998</v>
      </c>
      <c r="DO1602" s="91">
        <f t="shared" si="88"/>
        <v>9.9874999999997005</v>
      </c>
    </row>
    <row r="1603" spans="118:119" x14ac:dyDescent="0.35">
      <c r="DN1603" s="69">
        <v>1999</v>
      </c>
      <c r="DO1603" s="91">
        <f t="shared" si="88"/>
        <v>9.9937499999997002</v>
      </c>
    </row>
    <row r="1604" spans="118:119" x14ac:dyDescent="0.35">
      <c r="DN1604" s="69">
        <v>2000</v>
      </c>
      <c r="DO1604" s="91">
        <f t="shared" si="88"/>
        <v>9.9999999999996998</v>
      </c>
    </row>
    <row r="1605" spans="118:119" x14ac:dyDescent="0.35">
      <c r="DN1605" s="69" t="s">
        <v>321</v>
      </c>
      <c r="DO1605" s="91">
        <v>10</v>
      </c>
    </row>
  </sheetData>
  <mergeCells count="38">
    <mergeCell ref="CH1:CK1"/>
    <mergeCell ref="CL1:CM1"/>
    <mergeCell ref="T1:W1"/>
    <mergeCell ref="K1:O1"/>
    <mergeCell ref="Q1:R1"/>
    <mergeCell ref="BC1:BD1"/>
    <mergeCell ref="BE1:BF1"/>
    <mergeCell ref="BG1:BH1"/>
    <mergeCell ref="AX1:AZ1"/>
    <mergeCell ref="BA1:BB1"/>
    <mergeCell ref="BJ1:BL1"/>
    <mergeCell ref="BM1:BN1"/>
    <mergeCell ref="BO1:BP1"/>
    <mergeCell ref="BQ1:BR1"/>
    <mergeCell ref="BS1:BT1"/>
    <mergeCell ref="BV1:BW1"/>
    <mergeCell ref="BX1:BY1"/>
    <mergeCell ref="BZ1:CA1"/>
    <mergeCell ref="CB1:CC1"/>
    <mergeCell ref="CE1:CF1"/>
    <mergeCell ref="T2:U2"/>
    <mergeCell ref="V2:W2"/>
    <mergeCell ref="AD1:AE1"/>
    <mergeCell ref="Y1:AB1"/>
    <mergeCell ref="AS1:AV1"/>
    <mergeCell ref="AH1:AK1"/>
    <mergeCell ref="AM1:AN1"/>
    <mergeCell ref="AP1:AQ1"/>
    <mergeCell ref="CU2:CV2"/>
    <mergeCell ref="CQ2:CR2"/>
    <mergeCell ref="CO2:CP2"/>
    <mergeCell ref="CS2:CT2"/>
    <mergeCell ref="CO1:CV1"/>
    <mergeCell ref="CX1:DC1"/>
    <mergeCell ref="CX2:CY2"/>
    <mergeCell ref="CZ2:DA2"/>
    <mergeCell ref="DB2:DC2"/>
    <mergeCell ref="DE1:D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Application</vt:lpstr>
      <vt:lpstr>Summary</vt:lpstr>
      <vt:lpstr>Horizontal 1.1 to 1.7</vt:lpstr>
      <vt:lpstr>Natural stone 2.1 to 2.11</vt:lpstr>
      <vt:lpstr>VLOOKUP etc.</vt:lpstr>
      <vt:lpstr>Alternative_cement</vt:lpstr>
      <vt:lpstr>EN_197_1_class_cement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DONATELLO Shane (JRC-SEVILLA)</dc:creator>
  <cp:lastModifiedBy>DONATELLO Shane (JRC-SEVILLA)</cp:lastModifiedBy>
  <dcterms:created xsi:type="dcterms:W3CDTF">2021-02-25T17:05:48Z</dcterms:created>
  <dcterms:modified xsi:type="dcterms:W3CDTF">2021-08-17T20:15:25Z</dcterms:modified>
</cp:coreProperties>
</file>