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1.cec.eu.int\JRC_NEW\JRC.B\JRC.B.5\PRODUCTS Common Folder\2. Projects\Hard Coverings\08. Deliverables\12_UM\"/>
    </mc:Choice>
  </mc:AlternateContent>
  <bookViews>
    <workbookView xWindow="0" yWindow="0" windowWidth="11390" windowHeight="5310"/>
  </bookViews>
  <sheets>
    <sheet name="Application" sheetId="3" r:id="rId1"/>
    <sheet name="Summary" sheetId="13" r:id="rId2"/>
    <sheet name="Horizontal 1.1 to 1.7" sheetId="12" r:id="rId3"/>
    <sheet name="Criteria 3.1 to 3.5" sheetId="5" r:id="rId4"/>
    <sheet name="VLOOKUP etc." sheetId="14" r:id="rId5"/>
  </sheets>
  <definedNames>
    <definedName name="Alternative_cement" localSheetId="2">#REF!</definedName>
    <definedName name="Alternative_cement" localSheetId="1">#REF!</definedName>
    <definedName name="Alternative_cement" localSheetId="4">'VLOOKUP etc.'!$CO$3:$CO$34</definedName>
    <definedName name="Alternative_cement">#REF!</definedName>
    <definedName name="EN_197_1_class_cement" localSheetId="2">#REF!</definedName>
    <definedName name="EN_197_1_class_cement" localSheetId="1">#REF!</definedName>
    <definedName name="EN_197_1_class_cement" localSheetId="4">'VLOOKUP etc.'!$CN$3:$CN$35</definedName>
    <definedName name="EN_197_1_class_cement">#REF!</definedName>
    <definedName name="Z_B57AFC39_7BC2_4CBD_A0A8_87008E0DB765_.wvu.Cols" localSheetId="0" hidden="1">Application!$G:$G</definedName>
    <definedName name="Z_E0F1947B_DBB1_4302_8ABF_0F9B5D68BCD9_.wvu.Cols" localSheetId="0" hidden="1">Application!$G:$G</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13" l="1"/>
  <c r="Q13" i="13"/>
  <c r="Q14" i="13"/>
  <c r="Q15" i="13"/>
  <c r="Q11" i="13"/>
  <c r="O12" i="13"/>
  <c r="O13" i="13"/>
  <c r="O14" i="13"/>
  <c r="O15" i="13"/>
  <c r="O11" i="13"/>
  <c r="T11" i="13"/>
  <c r="F11" i="13"/>
  <c r="T12" i="13"/>
  <c r="T13" i="13"/>
  <c r="T14" i="13"/>
  <c r="T15" i="13"/>
  <c r="C5" i="13" l="1"/>
  <c r="C2" i="13"/>
  <c r="C82" i="5" l="1"/>
  <c r="C81" i="5"/>
  <c r="C80" i="5"/>
  <c r="C79" i="5"/>
  <c r="AL87" i="5" l="1"/>
  <c r="AI87" i="5"/>
  <c r="AI88" i="5" s="1"/>
  <c r="AM88" i="5" s="1"/>
  <c r="AL86" i="5"/>
  <c r="AI82" i="5"/>
  <c r="AI81" i="5"/>
  <c r="AI80" i="5"/>
  <c r="AI79" i="5"/>
  <c r="AD87" i="5"/>
  <c r="AA87" i="5"/>
  <c r="AA88" i="5" s="1"/>
  <c r="AE88" i="5" s="1"/>
  <c r="AD86" i="5"/>
  <c r="AA82" i="5"/>
  <c r="AA81" i="5"/>
  <c r="AA80" i="5"/>
  <c r="AA79" i="5"/>
  <c r="AM17" i="5"/>
  <c r="AM16" i="5"/>
  <c r="AI15" i="5"/>
  <c r="AM15" i="5" s="1"/>
  <c r="AI14" i="5"/>
  <c r="AI13" i="5"/>
  <c r="AI9" i="5"/>
  <c r="AE17" i="5"/>
  <c r="AE16" i="5"/>
  <c r="AA15" i="5"/>
  <c r="AE15" i="5" s="1"/>
  <c r="AA14" i="5"/>
  <c r="AA13" i="5"/>
  <c r="AA9" i="5"/>
  <c r="W17" i="5"/>
  <c r="W16" i="5"/>
  <c r="S15" i="5"/>
  <c r="W15" i="5" s="1"/>
  <c r="S14" i="5"/>
  <c r="S13" i="5"/>
  <c r="S9" i="5"/>
  <c r="C9" i="5"/>
  <c r="K9" i="5"/>
  <c r="C13" i="5"/>
  <c r="C14" i="5" s="1"/>
  <c r="C15" i="5" s="1"/>
  <c r="G15" i="5" s="1"/>
  <c r="O15" i="5"/>
  <c r="K13" i="5"/>
  <c r="K14" i="5"/>
  <c r="K15" i="5"/>
  <c r="V87" i="5"/>
  <c r="S87" i="5"/>
  <c r="S88" i="5" s="1"/>
  <c r="W88" i="5" s="1"/>
  <c r="V86" i="5"/>
  <c r="S82" i="5"/>
  <c r="S81" i="5"/>
  <c r="S80" i="5"/>
  <c r="S79" i="5"/>
  <c r="N87" i="5"/>
  <c r="K87" i="5"/>
  <c r="K88" i="5" s="1"/>
  <c r="O88" i="5" s="1"/>
  <c r="N86" i="5"/>
  <c r="K82" i="5"/>
  <c r="K81" i="5"/>
  <c r="K80" i="5"/>
  <c r="K79" i="5"/>
  <c r="O17" i="5"/>
  <c r="O16" i="5"/>
  <c r="F87" i="5"/>
  <c r="F86" i="5"/>
  <c r="C87" i="5"/>
  <c r="C88" i="5" s="1"/>
  <c r="G88" i="5" s="1"/>
  <c r="S11" i="13" s="1"/>
  <c r="G67" i="5" l="1"/>
  <c r="R12" i="13" s="1"/>
  <c r="G68" i="5"/>
  <c r="R13" i="13" s="1"/>
  <c r="G69" i="5"/>
  <c r="R14" i="13" s="1"/>
  <c r="G70" i="5"/>
  <c r="R15" i="13" s="1"/>
  <c r="G71" i="5"/>
  <c r="G66" i="5"/>
  <c r="R11" i="13" s="1"/>
  <c r="G44" i="5"/>
  <c r="P12" i="13" s="1"/>
  <c r="G45" i="5"/>
  <c r="P13" i="13" s="1"/>
  <c r="G46" i="5"/>
  <c r="P14" i="13" s="1"/>
  <c r="G47" i="5"/>
  <c r="P15" i="13" s="1"/>
  <c r="G48" i="5"/>
  <c r="G43" i="5"/>
  <c r="P11" i="13" s="1"/>
  <c r="F25" i="5"/>
  <c r="G17" i="5"/>
  <c r="N11" i="13" s="1"/>
  <c r="I11" i="13" l="1"/>
  <c r="H11" i="13"/>
  <c r="G11" i="13"/>
  <c r="F12" i="13"/>
  <c r="F13" i="13"/>
  <c r="F14" i="13"/>
  <c r="F15" i="13"/>
  <c r="E11" i="13"/>
  <c r="DH10" i="14" l="1"/>
  <c r="DH11" i="14" s="1"/>
  <c r="DH12" i="14" s="1"/>
  <c r="DH13" i="14" s="1"/>
  <c r="DH14" i="14" s="1"/>
  <c r="DH15" i="14" s="1"/>
  <c r="DH16" i="14" s="1"/>
  <c r="DH17" i="14" s="1"/>
  <c r="DH18" i="14" s="1"/>
  <c r="DH19" i="14" s="1"/>
  <c r="DH20" i="14" s="1"/>
  <c r="DH21" i="14" s="1"/>
  <c r="DH22" i="14" s="1"/>
  <c r="DH23" i="14" s="1"/>
  <c r="DH24" i="14" s="1"/>
  <c r="DH25" i="14" s="1"/>
  <c r="DH26" i="14" s="1"/>
  <c r="DH27" i="14" s="1"/>
  <c r="DH28" i="14" s="1"/>
  <c r="DH29" i="14" s="1"/>
  <c r="DH30" i="14" s="1"/>
  <c r="DH31" i="14" s="1"/>
  <c r="DH32" i="14" s="1"/>
  <c r="DH33" i="14" s="1"/>
  <c r="DH34" i="14" s="1"/>
  <c r="DH35" i="14" s="1"/>
  <c r="DH36" i="14" s="1"/>
  <c r="DH37" i="14" s="1"/>
  <c r="DH38" i="14" s="1"/>
  <c r="DH39" i="14" s="1"/>
  <c r="DH40" i="14" s="1"/>
  <c r="DH41" i="14" s="1"/>
  <c r="DH42" i="14" s="1"/>
  <c r="DH43" i="14" s="1"/>
  <c r="DH44" i="14" s="1"/>
  <c r="DH45" i="14" s="1"/>
  <c r="DH46" i="14" s="1"/>
  <c r="DH47" i="14" s="1"/>
  <c r="DH48" i="14" s="1"/>
  <c r="DH49" i="14" s="1"/>
  <c r="DH50" i="14" s="1"/>
  <c r="DH51" i="14" s="1"/>
  <c r="DH52" i="14" s="1"/>
  <c r="DH53" i="14" s="1"/>
  <c r="DH54" i="14" s="1"/>
  <c r="DH55" i="14" s="1"/>
  <c r="DH56" i="14" s="1"/>
  <c r="DH57" i="14" s="1"/>
  <c r="DH58" i="14" s="1"/>
  <c r="DH59" i="14" s="1"/>
  <c r="DH60" i="14" s="1"/>
  <c r="DH61" i="14" s="1"/>
  <c r="DH62" i="14" s="1"/>
  <c r="DS9" i="14"/>
  <c r="DS10" i="14" s="1"/>
  <c r="DS11" i="14" s="1"/>
  <c r="DS12" i="14" s="1"/>
  <c r="DS13" i="14" s="1"/>
  <c r="DS14" i="14" s="1"/>
  <c r="DS15" i="14" s="1"/>
  <c r="DS16" i="14" s="1"/>
  <c r="DS17" i="14" s="1"/>
  <c r="DS18" i="14" s="1"/>
  <c r="DS19" i="14" s="1"/>
  <c r="DS20" i="14" s="1"/>
  <c r="DS21" i="14" s="1"/>
  <c r="DS22" i="14" s="1"/>
  <c r="DS23" i="14" s="1"/>
  <c r="DS24" i="14" s="1"/>
  <c r="DS25" i="14" s="1"/>
  <c r="DS26" i="14" s="1"/>
  <c r="DS27" i="14" s="1"/>
  <c r="DS28" i="14" s="1"/>
  <c r="DS29" i="14" s="1"/>
  <c r="DS30" i="14" s="1"/>
  <c r="DS31" i="14" s="1"/>
  <c r="DS32" i="14" s="1"/>
  <c r="DS33" i="14" s="1"/>
  <c r="DS34" i="14" s="1"/>
  <c r="DS35" i="14" s="1"/>
  <c r="DS36" i="14" s="1"/>
  <c r="DS37" i="14" s="1"/>
  <c r="DS38" i="14" s="1"/>
  <c r="DS39" i="14" s="1"/>
  <c r="DS40" i="14" s="1"/>
  <c r="DS41" i="14" s="1"/>
  <c r="DS42" i="14" s="1"/>
  <c r="DS43" i="14" s="1"/>
  <c r="DS44" i="14" s="1"/>
  <c r="DS45" i="14" s="1"/>
  <c r="DS46" i="14" s="1"/>
  <c r="DS47" i="14" s="1"/>
  <c r="DS48" i="14" s="1"/>
  <c r="DS49" i="14" s="1"/>
  <c r="DS50" i="14" s="1"/>
  <c r="DS51" i="14" s="1"/>
  <c r="DS52" i="14" s="1"/>
  <c r="DS53" i="14" s="1"/>
  <c r="DS54" i="14" s="1"/>
  <c r="DS55" i="14" s="1"/>
  <c r="DS56" i="14" s="1"/>
  <c r="DS57" i="14" s="1"/>
  <c r="DS58" i="14" s="1"/>
  <c r="DS59" i="14" s="1"/>
  <c r="DS60" i="14" s="1"/>
  <c r="DS61" i="14" s="1"/>
  <c r="DS62" i="14" s="1"/>
  <c r="DS63" i="14" s="1"/>
  <c r="CT9" i="14"/>
  <c r="CT10" i="14" s="1"/>
  <c r="CT11" i="14" s="1"/>
  <c r="CT12" i="14" s="1"/>
  <c r="CT13" i="14" s="1"/>
  <c r="CT14" i="14" s="1"/>
  <c r="CT15" i="14" s="1"/>
  <c r="CT16" i="14" s="1"/>
  <c r="CT17" i="14" s="1"/>
  <c r="CT18" i="14" s="1"/>
  <c r="CT19" i="14" s="1"/>
  <c r="CT20" i="14" s="1"/>
  <c r="CT21" i="14" s="1"/>
  <c r="CT22" i="14" s="1"/>
  <c r="CT23" i="14" s="1"/>
  <c r="CT24" i="14" s="1"/>
  <c r="CT25" i="14" s="1"/>
  <c r="CT26" i="14" s="1"/>
  <c r="CT27" i="14" s="1"/>
  <c r="CT28" i="14" s="1"/>
  <c r="CT29" i="14" s="1"/>
  <c r="CT30" i="14" s="1"/>
  <c r="CT31" i="14" s="1"/>
  <c r="CT32" i="14" s="1"/>
  <c r="CT33" i="14" s="1"/>
  <c r="CT34" i="14" s="1"/>
  <c r="CT35" i="14" s="1"/>
  <c r="CT36" i="14" s="1"/>
  <c r="CT37" i="14" s="1"/>
  <c r="CT38" i="14" s="1"/>
  <c r="CT39" i="14" s="1"/>
  <c r="CT40" i="14" s="1"/>
  <c r="CT41" i="14" s="1"/>
  <c r="CT42" i="14" s="1"/>
  <c r="CT43" i="14" s="1"/>
  <c r="CT44" i="14" s="1"/>
  <c r="CT45" i="14" s="1"/>
  <c r="CT46" i="14" s="1"/>
  <c r="CT47" i="14" s="1"/>
  <c r="CT48" i="14" s="1"/>
  <c r="CT49" i="14" s="1"/>
  <c r="CT50" i="14" s="1"/>
  <c r="CT51" i="14" s="1"/>
  <c r="CT52" i="14" s="1"/>
  <c r="CT53" i="14" s="1"/>
  <c r="CT54" i="14" s="1"/>
  <c r="CT55" i="14" s="1"/>
  <c r="CT56" i="14" s="1"/>
  <c r="CT57" i="14" s="1"/>
  <c r="CT58" i="14" s="1"/>
  <c r="CT59" i="14" s="1"/>
  <c r="CT60" i="14" s="1"/>
  <c r="CT61" i="14" s="1"/>
  <c r="CT62" i="14" s="1"/>
  <c r="CT63" i="14" s="1"/>
  <c r="CT64" i="14" s="1"/>
  <c r="CT65" i="14" s="1"/>
  <c r="CT66" i="14" s="1"/>
  <c r="CT67" i="14" s="1"/>
  <c r="CT68" i="14" s="1"/>
  <c r="CT69" i="14" s="1"/>
  <c r="CT70" i="14" s="1"/>
  <c r="CT71" i="14" s="1"/>
  <c r="CT72" i="14" s="1"/>
  <c r="CT73" i="14" s="1"/>
  <c r="CT74" i="14" s="1"/>
  <c r="CT75" i="14" s="1"/>
  <c r="CT76" i="14" s="1"/>
  <c r="CT77" i="14" s="1"/>
  <c r="CT78" i="14" s="1"/>
  <c r="CT79" i="14" s="1"/>
  <c r="CT80" i="14" s="1"/>
  <c r="CT81" i="14" s="1"/>
  <c r="CT82" i="14" s="1"/>
  <c r="CT83" i="14" s="1"/>
  <c r="CT84" i="14" s="1"/>
  <c r="CT85" i="14" s="1"/>
  <c r="CT86" i="14" s="1"/>
  <c r="CT87" i="14" s="1"/>
  <c r="CT88" i="14" s="1"/>
  <c r="CT89" i="14" s="1"/>
  <c r="CT90" i="14" s="1"/>
  <c r="CT91" i="14" s="1"/>
  <c r="CT92" i="14" s="1"/>
  <c r="CT93" i="14" s="1"/>
  <c r="CT94" i="14" s="1"/>
  <c r="CT95" i="14" s="1"/>
  <c r="CT96" i="14" s="1"/>
  <c r="CT97" i="14" s="1"/>
  <c r="CT98" i="14" s="1"/>
  <c r="CT99" i="14" s="1"/>
  <c r="CT100" i="14" s="1"/>
  <c r="CT101" i="14" s="1"/>
  <c r="CT102" i="14" s="1"/>
  <c r="CT103" i="14" s="1"/>
  <c r="CT104" i="14" s="1"/>
  <c r="CT105" i="14" s="1"/>
  <c r="CT106" i="14" s="1"/>
  <c r="CT107" i="14" s="1"/>
  <c r="CT108" i="14" s="1"/>
  <c r="CT109" i="14" s="1"/>
  <c r="CT110" i="14" s="1"/>
  <c r="CT111" i="14" s="1"/>
  <c r="CT112" i="14" s="1"/>
  <c r="CT113" i="14" s="1"/>
  <c r="CT114" i="14" s="1"/>
  <c r="CT115" i="14" s="1"/>
  <c r="CT116" i="14" s="1"/>
  <c r="CT117" i="14" s="1"/>
  <c r="CT118" i="14" s="1"/>
  <c r="CT119" i="14" s="1"/>
  <c r="CT120" i="14" s="1"/>
  <c r="CT121" i="14" s="1"/>
  <c r="CT122" i="14" s="1"/>
  <c r="CT123" i="14" s="1"/>
  <c r="CT124" i="14" s="1"/>
  <c r="CT125" i="14" s="1"/>
  <c r="CT126" i="14" s="1"/>
  <c r="CT127" i="14" s="1"/>
  <c r="CT128" i="14" s="1"/>
  <c r="CT129" i="14" s="1"/>
  <c r="CT130" i="14" s="1"/>
  <c r="CT131" i="14" s="1"/>
  <c r="CT132" i="14" s="1"/>
  <c r="CT133" i="14" s="1"/>
  <c r="CT134" i="14" s="1"/>
  <c r="CT135" i="14" s="1"/>
  <c r="CT136" i="14" s="1"/>
  <c r="CT137" i="14" s="1"/>
  <c r="CT138" i="14" s="1"/>
  <c r="CT139" i="14" s="1"/>
  <c r="CT140" i="14" s="1"/>
  <c r="CT141" i="14" s="1"/>
  <c r="CT142" i="14" s="1"/>
  <c r="CT143" i="14" s="1"/>
  <c r="CT144" i="14" s="1"/>
  <c r="CT145" i="14" s="1"/>
  <c r="CT146" i="14" s="1"/>
  <c r="CT147" i="14" s="1"/>
  <c r="CT148" i="14" s="1"/>
  <c r="CT149" i="14" s="1"/>
  <c r="CT150" i="14" s="1"/>
  <c r="CT151" i="14" s="1"/>
  <c r="CT152" i="14" s="1"/>
  <c r="CT153" i="14" s="1"/>
  <c r="CT154" i="14" s="1"/>
  <c r="CT155" i="14" s="1"/>
  <c r="CT156" i="14" s="1"/>
  <c r="CT157" i="14" s="1"/>
  <c r="CT158" i="14" s="1"/>
  <c r="CT159" i="14" s="1"/>
  <c r="CT160" i="14" s="1"/>
  <c r="CT161" i="14" s="1"/>
  <c r="CT162" i="14" s="1"/>
  <c r="CT163" i="14" s="1"/>
  <c r="CT164" i="14" s="1"/>
  <c r="CT165" i="14" s="1"/>
  <c r="CT166" i="14" s="1"/>
  <c r="CT167" i="14" s="1"/>
  <c r="CT168" i="14" s="1"/>
  <c r="CT169" i="14" s="1"/>
  <c r="CT170" i="14" s="1"/>
  <c r="CT171" i="14" s="1"/>
  <c r="CT172" i="14" s="1"/>
  <c r="CT173" i="14" s="1"/>
  <c r="CT174" i="14" s="1"/>
  <c r="CT175" i="14" s="1"/>
  <c r="CT176" i="14" s="1"/>
  <c r="CT177" i="14" s="1"/>
  <c r="CT178" i="14" s="1"/>
  <c r="CT179" i="14" s="1"/>
  <c r="CT180" i="14" s="1"/>
  <c r="CT181" i="14" s="1"/>
  <c r="CT182" i="14" s="1"/>
  <c r="CT183" i="14" s="1"/>
  <c r="CT184" i="14" s="1"/>
  <c r="CT185" i="14" s="1"/>
  <c r="CT186" i="14" s="1"/>
  <c r="CT187" i="14" s="1"/>
  <c r="CT188" i="14" s="1"/>
  <c r="CT189" i="14" s="1"/>
  <c r="CT190" i="14" s="1"/>
  <c r="CT191" i="14" s="1"/>
  <c r="CT192" i="14" s="1"/>
  <c r="CT193" i="14" s="1"/>
  <c r="CT194" i="14" s="1"/>
  <c r="CT195" i="14" s="1"/>
  <c r="CT196" i="14" s="1"/>
  <c r="CT197" i="14" s="1"/>
  <c r="CT198" i="14" s="1"/>
  <c r="CT199" i="14" s="1"/>
  <c r="CT200" i="14" s="1"/>
  <c r="CT201" i="14" s="1"/>
  <c r="CT202" i="14" s="1"/>
  <c r="CT203" i="14" s="1"/>
  <c r="CT204" i="14" s="1"/>
  <c r="CT205" i="14" s="1"/>
  <c r="CT206" i="14" s="1"/>
  <c r="CT207" i="14" s="1"/>
  <c r="CT208" i="14" s="1"/>
  <c r="CT209" i="14" s="1"/>
  <c r="CT210" i="14" s="1"/>
  <c r="CT211" i="14" s="1"/>
  <c r="CT212" i="14" s="1"/>
  <c r="CT213" i="14" s="1"/>
  <c r="CT214" i="14" s="1"/>
  <c r="CT215" i="14" s="1"/>
  <c r="CT216" i="14" s="1"/>
  <c r="CT217" i="14" s="1"/>
  <c r="CT218" i="14" s="1"/>
  <c r="CT219" i="14" s="1"/>
  <c r="CT220" i="14" s="1"/>
  <c r="CT221" i="14" s="1"/>
  <c r="CT222" i="14" s="1"/>
  <c r="CT223" i="14" s="1"/>
  <c r="CT224" i="14" s="1"/>
  <c r="CT225" i="14" s="1"/>
  <c r="CT226" i="14" s="1"/>
  <c r="CT227" i="14" s="1"/>
  <c r="CT228" i="14" s="1"/>
  <c r="CT229" i="14" s="1"/>
  <c r="CT230" i="14" s="1"/>
  <c r="CT231" i="14" s="1"/>
  <c r="CT232" i="14" s="1"/>
  <c r="CT233" i="14" s="1"/>
  <c r="CT234" i="14" s="1"/>
  <c r="CT235" i="14" s="1"/>
  <c r="CT236" i="14" s="1"/>
  <c r="CT237" i="14" s="1"/>
  <c r="CT238" i="14" s="1"/>
  <c r="CT239" i="14" s="1"/>
  <c r="CT240" i="14" s="1"/>
  <c r="CT241" i="14" s="1"/>
  <c r="CT242" i="14" s="1"/>
  <c r="CT243" i="14" s="1"/>
  <c r="CT244" i="14" s="1"/>
  <c r="CT245" i="14" s="1"/>
  <c r="CT246" i="14" s="1"/>
  <c r="CT247" i="14" s="1"/>
  <c r="CT248" i="14" s="1"/>
  <c r="CT249" i="14" s="1"/>
  <c r="CT250" i="14" s="1"/>
  <c r="CT251" i="14" s="1"/>
  <c r="CT252" i="14" s="1"/>
  <c r="CT253" i="14" s="1"/>
  <c r="CT254" i="14" s="1"/>
  <c r="CT255" i="14" s="1"/>
  <c r="CT256" i="14" s="1"/>
  <c r="BJ9" i="14"/>
  <c r="BJ10" i="14" s="1"/>
  <c r="BJ11" i="14" s="1"/>
  <c r="BJ12" i="14" s="1"/>
  <c r="BJ13" i="14" s="1"/>
  <c r="BJ14" i="14" s="1"/>
  <c r="BJ15" i="14" s="1"/>
  <c r="BJ16" i="14" s="1"/>
  <c r="BJ17" i="14" s="1"/>
  <c r="BJ18" i="14" s="1"/>
  <c r="BJ19" i="14" s="1"/>
  <c r="BJ20" i="14" s="1"/>
  <c r="BJ21" i="14" s="1"/>
  <c r="BJ22" i="14" s="1"/>
  <c r="BJ23" i="14" s="1"/>
  <c r="BJ24" i="14" s="1"/>
  <c r="BJ25" i="14" s="1"/>
  <c r="BJ26" i="14" s="1"/>
  <c r="BJ27" i="14" s="1"/>
  <c r="BJ28" i="14" s="1"/>
  <c r="BJ29" i="14" s="1"/>
  <c r="BJ30" i="14" s="1"/>
  <c r="BJ31" i="14" s="1"/>
  <c r="BJ32" i="14" s="1"/>
  <c r="BJ33" i="14" s="1"/>
  <c r="BJ34" i="14" s="1"/>
  <c r="BJ35" i="14" s="1"/>
  <c r="BJ36" i="14" s="1"/>
  <c r="BJ37" i="14" s="1"/>
  <c r="BJ38" i="14" s="1"/>
  <c r="BJ39" i="14" s="1"/>
  <c r="BJ40" i="14" s="1"/>
  <c r="BJ41" i="14" s="1"/>
  <c r="BJ42" i="14" s="1"/>
  <c r="BJ43" i="14" s="1"/>
  <c r="BJ44" i="14" s="1"/>
  <c r="BJ45" i="14" s="1"/>
  <c r="BJ46" i="14" s="1"/>
  <c r="BJ47" i="14" s="1"/>
  <c r="BJ48" i="14" s="1"/>
  <c r="BJ49" i="14" s="1"/>
  <c r="BJ50" i="14" s="1"/>
  <c r="BJ51" i="14" s="1"/>
  <c r="BJ52" i="14" s="1"/>
  <c r="BJ53" i="14" s="1"/>
  <c r="BJ54" i="14" s="1"/>
  <c r="BJ55" i="14" s="1"/>
  <c r="BJ56" i="14" s="1"/>
  <c r="BJ57" i="14" s="1"/>
  <c r="BJ58" i="14" s="1"/>
  <c r="BJ59" i="14" s="1"/>
  <c r="BJ60" i="14" s="1"/>
  <c r="BJ61" i="14" s="1"/>
  <c r="BJ62" i="14" s="1"/>
  <c r="BJ63" i="14" s="1"/>
  <c r="BJ64" i="14" s="1"/>
  <c r="BJ65" i="14" s="1"/>
  <c r="BJ66" i="14" s="1"/>
  <c r="BJ67" i="14" s="1"/>
  <c r="BJ68" i="14" s="1"/>
  <c r="BJ69" i="14" s="1"/>
  <c r="BJ70" i="14" s="1"/>
  <c r="BJ71" i="14" s="1"/>
  <c r="BJ72" i="14" s="1"/>
  <c r="BJ73" i="14" s="1"/>
  <c r="BJ74" i="14" s="1"/>
  <c r="BJ75" i="14" s="1"/>
  <c r="BJ76" i="14" s="1"/>
  <c r="BJ77" i="14" s="1"/>
  <c r="BJ78" i="14" s="1"/>
  <c r="BJ79" i="14" s="1"/>
  <c r="BJ80" i="14" s="1"/>
  <c r="BJ81" i="14" s="1"/>
  <c r="BJ82" i="14" s="1"/>
  <c r="BJ83" i="14" s="1"/>
  <c r="BJ84" i="14" s="1"/>
  <c r="BJ85" i="14" s="1"/>
  <c r="BJ86" i="14" s="1"/>
  <c r="BJ87" i="14" s="1"/>
  <c r="BJ88" i="14" s="1"/>
  <c r="BJ89" i="14" s="1"/>
  <c r="BJ90" i="14" s="1"/>
  <c r="BJ91" i="14" s="1"/>
  <c r="BJ92" i="14" s="1"/>
  <c r="BJ93" i="14" s="1"/>
  <c r="BJ94" i="14" s="1"/>
  <c r="BJ95" i="14" s="1"/>
  <c r="BJ96" i="14" s="1"/>
  <c r="BJ97" i="14" s="1"/>
  <c r="BJ98" i="14" s="1"/>
  <c r="BJ99" i="14" s="1"/>
  <c r="BJ100" i="14" s="1"/>
  <c r="BJ101" i="14" s="1"/>
  <c r="BJ102" i="14" s="1"/>
  <c r="BJ103" i="14" s="1"/>
  <c r="BJ104" i="14" s="1"/>
  <c r="BJ105" i="14" s="1"/>
  <c r="BJ106" i="14" s="1"/>
  <c r="BJ107" i="14" s="1"/>
  <c r="BJ108" i="14" s="1"/>
  <c r="BJ109" i="14" s="1"/>
  <c r="BJ110" i="14" s="1"/>
  <c r="BJ111" i="14" s="1"/>
  <c r="BJ112" i="14" s="1"/>
  <c r="BJ113" i="14" s="1"/>
  <c r="BJ114" i="14" s="1"/>
  <c r="BJ115" i="14" s="1"/>
  <c r="BJ116" i="14" s="1"/>
  <c r="BJ117" i="14" s="1"/>
  <c r="BJ118" i="14" s="1"/>
  <c r="BJ119" i="14" s="1"/>
  <c r="BJ120" i="14" s="1"/>
  <c r="BJ121" i="14" s="1"/>
  <c r="BJ122" i="14" s="1"/>
  <c r="BJ123" i="14" s="1"/>
  <c r="BJ124" i="14" s="1"/>
  <c r="BJ125" i="14" s="1"/>
  <c r="BJ126" i="14" s="1"/>
  <c r="BJ127" i="14" s="1"/>
  <c r="BJ128" i="14" s="1"/>
  <c r="BJ129" i="14" s="1"/>
  <c r="BJ130" i="14" s="1"/>
  <c r="BJ131" i="14" s="1"/>
  <c r="BJ132" i="14" s="1"/>
  <c r="BJ133" i="14" s="1"/>
  <c r="BJ134" i="14" s="1"/>
  <c r="BJ135" i="14" s="1"/>
  <c r="BJ136" i="14" s="1"/>
  <c r="BJ137" i="14" s="1"/>
  <c r="BJ138" i="14" s="1"/>
  <c r="BJ139" i="14" s="1"/>
  <c r="BJ140" i="14" s="1"/>
  <c r="BJ141" i="14" s="1"/>
  <c r="BJ142" i="14" s="1"/>
  <c r="BJ143" i="14" s="1"/>
  <c r="DQ8" i="14"/>
  <c r="DQ9" i="14" s="1"/>
  <c r="DQ10" i="14" s="1"/>
  <c r="DQ11" i="14" s="1"/>
  <c r="DQ12" i="14" s="1"/>
  <c r="DQ13" i="14" s="1"/>
  <c r="DQ14" i="14" s="1"/>
  <c r="DQ15" i="14" s="1"/>
  <c r="DQ16" i="14" s="1"/>
  <c r="DQ17" i="14" s="1"/>
  <c r="DQ18" i="14" s="1"/>
  <c r="DQ19" i="14" s="1"/>
  <c r="DQ20" i="14" s="1"/>
  <c r="DQ21" i="14" s="1"/>
  <c r="DQ22" i="14" s="1"/>
  <c r="DQ23" i="14" s="1"/>
  <c r="DQ24" i="14" s="1"/>
  <c r="DQ25" i="14" s="1"/>
  <c r="DQ26" i="14" s="1"/>
  <c r="DQ27" i="14" s="1"/>
  <c r="DQ28" i="14" s="1"/>
  <c r="DQ29" i="14" s="1"/>
  <c r="DQ30" i="14" s="1"/>
  <c r="DQ31" i="14" s="1"/>
  <c r="DQ32" i="14" s="1"/>
  <c r="DQ33" i="14" s="1"/>
  <c r="DQ34" i="14" s="1"/>
  <c r="DQ35" i="14" s="1"/>
  <c r="DQ36" i="14" s="1"/>
  <c r="DQ37" i="14" s="1"/>
  <c r="DQ38" i="14" s="1"/>
  <c r="DQ39" i="14" s="1"/>
  <c r="DQ40" i="14" s="1"/>
  <c r="DQ41" i="14" s="1"/>
  <c r="DQ42" i="14" s="1"/>
  <c r="DQ43" i="14" s="1"/>
  <c r="DQ44" i="14" s="1"/>
  <c r="DQ45" i="14" s="1"/>
  <c r="DQ46" i="14" s="1"/>
  <c r="DQ47" i="14" s="1"/>
  <c r="DQ48" i="14" s="1"/>
  <c r="DQ49" i="14" s="1"/>
  <c r="DQ50" i="14" s="1"/>
  <c r="DQ51" i="14" s="1"/>
  <c r="DQ52" i="14" s="1"/>
  <c r="DQ53" i="14" s="1"/>
  <c r="DQ54" i="14" s="1"/>
  <c r="DQ55" i="14" s="1"/>
  <c r="DQ56" i="14" s="1"/>
  <c r="DQ57" i="14" s="1"/>
  <c r="DQ58" i="14" s="1"/>
  <c r="DQ59" i="14" s="1"/>
  <c r="DQ60" i="14" s="1"/>
  <c r="DQ61" i="14" s="1"/>
  <c r="DQ62" i="14" s="1"/>
  <c r="DQ63" i="14" s="1"/>
  <c r="DQ64" i="14" s="1"/>
  <c r="DQ65" i="14" s="1"/>
  <c r="DQ66" i="14" s="1"/>
  <c r="DQ67" i="14" s="1"/>
  <c r="DQ68" i="14" s="1"/>
  <c r="DQ69" i="14" s="1"/>
  <c r="DQ70" i="14" s="1"/>
  <c r="DQ71" i="14" s="1"/>
  <c r="DQ72" i="14" s="1"/>
  <c r="DQ73" i="14" s="1"/>
  <c r="DQ74" i="14" s="1"/>
  <c r="DQ75" i="14" s="1"/>
  <c r="DQ76" i="14" s="1"/>
  <c r="DQ77" i="14" s="1"/>
  <c r="DQ78" i="14" s="1"/>
  <c r="DQ79" i="14" s="1"/>
  <c r="DQ80" i="14" s="1"/>
  <c r="DQ81" i="14" s="1"/>
  <c r="DQ82" i="14" s="1"/>
  <c r="DQ83" i="14" s="1"/>
  <c r="DQ84" i="14" s="1"/>
  <c r="DQ85" i="14" s="1"/>
  <c r="DQ86" i="14" s="1"/>
  <c r="DQ87" i="14" s="1"/>
  <c r="DQ88" i="14" s="1"/>
  <c r="DQ89" i="14" s="1"/>
  <c r="DQ90" i="14" s="1"/>
  <c r="DQ91" i="14" s="1"/>
  <c r="DQ92" i="14" s="1"/>
  <c r="DQ93" i="14" s="1"/>
  <c r="DQ94" i="14" s="1"/>
  <c r="DQ95" i="14" s="1"/>
  <c r="DQ96" i="14" s="1"/>
  <c r="DQ97" i="14" s="1"/>
  <c r="DQ98" i="14" s="1"/>
  <c r="DQ99" i="14" s="1"/>
  <c r="DQ100" i="14" s="1"/>
  <c r="DQ101" i="14" s="1"/>
  <c r="DQ102" i="14" s="1"/>
  <c r="DQ103" i="14" s="1"/>
  <c r="DQ104" i="14" s="1"/>
  <c r="DQ105" i="14" s="1"/>
  <c r="DQ106" i="14" s="1"/>
  <c r="DQ107" i="14" s="1"/>
  <c r="DQ108" i="14" s="1"/>
  <c r="DQ109" i="14" s="1"/>
  <c r="DQ110" i="14" s="1"/>
  <c r="DQ111" i="14" s="1"/>
  <c r="DQ112" i="14" s="1"/>
  <c r="DQ113" i="14" s="1"/>
  <c r="DQ114" i="14" s="1"/>
  <c r="DQ115" i="14" s="1"/>
  <c r="DQ116" i="14" s="1"/>
  <c r="DQ117" i="14" s="1"/>
  <c r="DQ118" i="14" s="1"/>
  <c r="DQ119" i="14" s="1"/>
  <c r="DQ120" i="14" s="1"/>
  <c r="DQ121" i="14" s="1"/>
  <c r="DQ122" i="14" s="1"/>
  <c r="DQ123" i="14" s="1"/>
  <c r="DQ124" i="14" s="1"/>
  <c r="DQ125" i="14" s="1"/>
  <c r="DQ126" i="14" s="1"/>
  <c r="DQ127" i="14" s="1"/>
  <c r="DQ128" i="14" s="1"/>
  <c r="DQ129" i="14" s="1"/>
  <c r="DQ130" i="14" s="1"/>
  <c r="DQ131" i="14" s="1"/>
  <c r="DQ132" i="14" s="1"/>
  <c r="DQ133" i="14" s="1"/>
  <c r="DQ134" i="14" s="1"/>
  <c r="DQ135" i="14" s="1"/>
  <c r="DQ136" i="14" s="1"/>
  <c r="DQ137" i="14" s="1"/>
  <c r="DQ138" i="14" s="1"/>
  <c r="DQ139" i="14" s="1"/>
  <c r="DQ140" i="14" s="1"/>
  <c r="DQ141" i="14" s="1"/>
  <c r="DQ142" i="14" s="1"/>
  <c r="DQ143" i="14" s="1"/>
  <c r="DQ144" i="14" s="1"/>
  <c r="DQ145" i="14" s="1"/>
  <c r="DQ146" i="14" s="1"/>
  <c r="DQ147" i="14" s="1"/>
  <c r="DQ148" i="14" s="1"/>
  <c r="DQ149" i="14" s="1"/>
  <c r="DQ150" i="14" s="1"/>
  <c r="DQ151" i="14" s="1"/>
  <c r="DQ152" i="14" s="1"/>
  <c r="DQ153" i="14" s="1"/>
  <c r="DQ154" i="14" s="1"/>
  <c r="DQ155" i="14" s="1"/>
  <c r="DQ156" i="14" s="1"/>
  <c r="DQ157" i="14" s="1"/>
  <c r="DQ158" i="14" s="1"/>
  <c r="DQ159" i="14" s="1"/>
  <c r="DQ160" i="14" s="1"/>
  <c r="DQ161" i="14" s="1"/>
  <c r="DQ162" i="14" s="1"/>
  <c r="DQ163" i="14" s="1"/>
  <c r="DQ164" i="14" s="1"/>
  <c r="DQ165" i="14" s="1"/>
  <c r="DQ166" i="14" s="1"/>
  <c r="DQ167" i="14" s="1"/>
  <c r="DQ168" i="14" s="1"/>
  <c r="DQ169" i="14" s="1"/>
  <c r="DQ170" i="14" s="1"/>
  <c r="DQ171" i="14" s="1"/>
  <c r="DQ172" i="14" s="1"/>
  <c r="DQ173" i="14" s="1"/>
  <c r="DQ174" i="14" s="1"/>
  <c r="DQ175" i="14" s="1"/>
  <c r="DQ176" i="14" s="1"/>
  <c r="DQ177" i="14" s="1"/>
  <c r="DQ178" i="14" s="1"/>
  <c r="DQ179" i="14" s="1"/>
  <c r="DQ180" i="14" s="1"/>
  <c r="DQ181" i="14" s="1"/>
  <c r="DQ182" i="14" s="1"/>
  <c r="DQ183" i="14" s="1"/>
  <c r="DQ184" i="14" s="1"/>
  <c r="DQ185" i="14" s="1"/>
  <c r="DQ186" i="14" s="1"/>
  <c r="DQ187" i="14" s="1"/>
  <c r="DQ188" i="14" s="1"/>
  <c r="DQ189" i="14" s="1"/>
  <c r="DQ190" i="14" s="1"/>
  <c r="DQ191" i="14" s="1"/>
  <c r="DQ192" i="14" s="1"/>
  <c r="DQ193" i="14" s="1"/>
  <c r="DQ194" i="14" s="1"/>
  <c r="DQ195" i="14" s="1"/>
  <c r="DQ196" i="14" s="1"/>
  <c r="DQ197" i="14" s="1"/>
  <c r="DQ198" i="14" s="1"/>
  <c r="DQ199" i="14" s="1"/>
  <c r="DQ200" i="14" s="1"/>
  <c r="DQ201" i="14" s="1"/>
  <c r="DQ202" i="14" s="1"/>
  <c r="DQ203" i="14" s="1"/>
  <c r="DQ204" i="14" s="1"/>
  <c r="DQ205" i="14" s="1"/>
  <c r="DQ206" i="14" s="1"/>
  <c r="DQ207" i="14" s="1"/>
  <c r="DQ208" i="14" s="1"/>
  <c r="DQ209" i="14" s="1"/>
  <c r="DQ210" i="14" s="1"/>
  <c r="DQ211" i="14" s="1"/>
  <c r="DQ212" i="14" s="1"/>
  <c r="DQ213" i="14" s="1"/>
  <c r="DQ214" i="14" s="1"/>
  <c r="DQ215" i="14" s="1"/>
  <c r="DQ216" i="14" s="1"/>
  <c r="DQ217" i="14" s="1"/>
  <c r="DQ218" i="14" s="1"/>
  <c r="DQ219" i="14" s="1"/>
  <c r="DQ220" i="14" s="1"/>
  <c r="DQ221" i="14" s="1"/>
  <c r="DQ222" i="14" s="1"/>
  <c r="DQ223" i="14" s="1"/>
  <c r="DQ224" i="14" s="1"/>
  <c r="DQ225" i="14" s="1"/>
  <c r="DQ226" i="14" s="1"/>
  <c r="DQ227" i="14" s="1"/>
  <c r="DQ228" i="14" s="1"/>
  <c r="DQ229" i="14" s="1"/>
  <c r="DQ230" i="14" s="1"/>
  <c r="DQ231" i="14" s="1"/>
  <c r="DQ232" i="14" s="1"/>
  <c r="DQ233" i="14" s="1"/>
  <c r="DQ234" i="14" s="1"/>
  <c r="DQ235" i="14" s="1"/>
  <c r="DQ236" i="14" s="1"/>
  <c r="DQ237" i="14" s="1"/>
  <c r="DQ238" i="14" s="1"/>
  <c r="DQ239" i="14" s="1"/>
  <c r="DQ240" i="14" s="1"/>
  <c r="DQ241" i="14" s="1"/>
  <c r="DQ242" i="14" s="1"/>
  <c r="DQ243" i="14" s="1"/>
  <c r="DQ244" i="14" s="1"/>
  <c r="DQ245" i="14" s="1"/>
  <c r="DQ246" i="14" s="1"/>
  <c r="DQ247" i="14" s="1"/>
  <c r="DQ248" i="14" s="1"/>
  <c r="DQ249" i="14" s="1"/>
  <c r="DQ250" i="14" s="1"/>
  <c r="DQ251" i="14" s="1"/>
  <c r="DQ252" i="14" s="1"/>
  <c r="DQ253" i="14" s="1"/>
  <c r="DQ254" i="14" s="1"/>
  <c r="DQ255" i="14" s="1"/>
  <c r="DQ256" i="14" s="1"/>
  <c r="DQ257" i="14" s="1"/>
  <c r="DQ258" i="14" s="1"/>
  <c r="DQ259" i="14" s="1"/>
  <c r="DQ260" i="14" s="1"/>
  <c r="DQ261" i="14" s="1"/>
  <c r="DQ262" i="14" s="1"/>
  <c r="DQ263" i="14" s="1"/>
  <c r="DQ264" i="14" s="1"/>
  <c r="DQ265" i="14" s="1"/>
  <c r="DQ266" i="14" s="1"/>
  <c r="DQ267" i="14" s="1"/>
  <c r="DQ268" i="14" s="1"/>
  <c r="DQ269" i="14" s="1"/>
  <c r="DQ270" i="14" s="1"/>
  <c r="DQ271" i="14" s="1"/>
  <c r="DQ272" i="14" s="1"/>
  <c r="DQ273" i="14" s="1"/>
  <c r="DQ274" i="14" s="1"/>
  <c r="DQ275" i="14" s="1"/>
  <c r="DQ276" i="14" s="1"/>
  <c r="DQ277" i="14" s="1"/>
  <c r="DQ278" i="14" s="1"/>
  <c r="DQ279" i="14" s="1"/>
  <c r="DQ280" i="14" s="1"/>
  <c r="DQ281" i="14" s="1"/>
  <c r="DQ282" i="14" s="1"/>
  <c r="DQ283" i="14" s="1"/>
  <c r="DQ284" i="14" s="1"/>
  <c r="DQ285" i="14" s="1"/>
  <c r="DQ286" i="14" s="1"/>
  <c r="DQ287" i="14" s="1"/>
  <c r="DQ288" i="14" s="1"/>
  <c r="DQ289" i="14" s="1"/>
  <c r="DQ290" i="14" s="1"/>
  <c r="DQ291" i="14" s="1"/>
  <c r="DQ292" i="14" s="1"/>
  <c r="DQ293" i="14" s="1"/>
  <c r="DQ294" i="14" s="1"/>
  <c r="DQ295" i="14" s="1"/>
  <c r="DQ296" i="14" s="1"/>
  <c r="DQ297" i="14" s="1"/>
  <c r="DQ298" i="14" s="1"/>
  <c r="DQ299" i="14" s="1"/>
  <c r="DQ300" i="14" s="1"/>
  <c r="DQ301" i="14" s="1"/>
  <c r="DQ302" i="14" s="1"/>
  <c r="DQ303" i="14" s="1"/>
  <c r="DQ304" i="14" s="1"/>
  <c r="DQ305" i="14" s="1"/>
  <c r="DQ306" i="14" s="1"/>
  <c r="DQ307" i="14" s="1"/>
  <c r="DQ308" i="14" s="1"/>
  <c r="DQ309" i="14" s="1"/>
  <c r="DQ310" i="14" s="1"/>
  <c r="DQ311" i="14" s="1"/>
  <c r="DQ312" i="14" s="1"/>
  <c r="DQ313" i="14" s="1"/>
  <c r="DQ314" i="14" s="1"/>
  <c r="DQ315" i="14" s="1"/>
  <c r="DQ316" i="14" s="1"/>
  <c r="DQ317" i="14" s="1"/>
  <c r="DQ318" i="14" s="1"/>
  <c r="DQ319" i="14" s="1"/>
  <c r="DQ320" i="14" s="1"/>
  <c r="DQ321" i="14" s="1"/>
  <c r="DQ322" i="14" s="1"/>
  <c r="DQ323" i="14" s="1"/>
  <c r="DQ324" i="14" s="1"/>
  <c r="DQ325" i="14" s="1"/>
  <c r="DQ326" i="14" s="1"/>
  <c r="DQ327" i="14" s="1"/>
  <c r="DQ328" i="14" s="1"/>
  <c r="DQ329" i="14" s="1"/>
  <c r="DQ330" i="14" s="1"/>
  <c r="DQ331" i="14" s="1"/>
  <c r="DQ332" i="14" s="1"/>
  <c r="DQ333" i="14" s="1"/>
  <c r="DQ334" i="14" s="1"/>
  <c r="DQ335" i="14" s="1"/>
  <c r="DQ336" i="14" s="1"/>
  <c r="DQ337" i="14" s="1"/>
  <c r="DQ338" i="14" s="1"/>
  <c r="DQ339" i="14" s="1"/>
  <c r="DQ340" i="14" s="1"/>
  <c r="DQ341" i="14" s="1"/>
  <c r="DQ342" i="14" s="1"/>
  <c r="DQ343" i="14" s="1"/>
  <c r="DQ344" i="14" s="1"/>
  <c r="DQ345" i="14" s="1"/>
  <c r="DQ346" i="14" s="1"/>
  <c r="DQ347" i="14" s="1"/>
  <c r="DQ348" i="14" s="1"/>
  <c r="DQ349" i="14" s="1"/>
  <c r="DQ350" i="14" s="1"/>
  <c r="DQ351" i="14" s="1"/>
  <c r="DQ352" i="14" s="1"/>
  <c r="DQ353" i="14" s="1"/>
  <c r="DQ354" i="14" s="1"/>
  <c r="DQ355" i="14" s="1"/>
  <c r="DQ356" i="14" s="1"/>
  <c r="DQ357" i="14" s="1"/>
  <c r="DQ358" i="14" s="1"/>
  <c r="DQ359" i="14" s="1"/>
  <c r="DQ360" i="14" s="1"/>
  <c r="DQ361" i="14" s="1"/>
  <c r="DQ362" i="14" s="1"/>
  <c r="DQ363" i="14" s="1"/>
  <c r="DQ364" i="14" s="1"/>
  <c r="DQ365" i="14" s="1"/>
  <c r="DQ366" i="14" s="1"/>
  <c r="DQ367" i="14" s="1"/>
  <c r="DQ368" i="14" s="1"/>
  <c r="DQ369" i="14" s="1"/>
  <c r="DQ370" i="14" s="1"/>
  <c r="DQ371" i="14" s="1"/>
  <c r="DQ372" i="14" s="1"/>
  <c r="DQ373" i="14" s="1"/>
  <c r="DQ374" i="14" s="1"/>
  <c r="DQ375" i="14" s="1"/>
  <c r="DQ376" i="14" s="1"/>
  <c r="DQ377" i="14" s="1"/>
  <c r="DQ378" i="14" s="1"/>
  <c r="DQ379" i="14" s="1"/>
  <c r="DQ380" i="14" s="1"/>
  <c r="DQ381" i="14" s="1"/>
  <c r="DQ382" i="14" s="1"/>
  <c r="DQ383" i="14" s="1"/>
  <c r="DQ384" i="14" s="1"/>
  <c r="DQ385" i="14" s="1"/>
  <c r="DQ386" i="14" s="1"/>
  <c r="DQ387" i="14" s="1"/>
  <c r="DQ388" i="14" s="1"/>
  <c r="DQ389" i="14" s="1"/>
  <c r="DQ390" i="14" s="1"/>
  <c r="DQ391" i="14" s="1"/>
  <c r="DQ392" i="14" s="1"/>
  <c r="DQ393" i="14" s="1"/>
  <c r="DQ394" i="14" s="1"/>
  <c r="DQ395" i="14" s="1"/>
  <c r="DQ396" i="14" s="1"/>
  <c r="DQ397" i="14" s="1"/>
  <c r="DQ398" i="14" s="1"/>
  <c r="DQ399" i="14" s="1"/>
  <c r="DQ400" i="14" s="1"/>
  <c r="DQ401" i="14" s="1"/>
  <c r="DQ402" i="14" s="1"/>
  <c r="DQ403" i="14" s="1"/>
  <c r="DQ404" i="14" s="1"/>
  <c r="DQ405" i="14" s="1"/>
  <c r="DQ406" i="14" s="1"/>
  <c r="DQ407" i="14" s="1"/>
  <c r="DQ408" i="14" s="1"/>
  <c r="DQ409" i="14" s="1"/>
  <c r="DQ410" i="14" s="1"/>
  <c r="DQ411" i="14" s="1"/>
  <c r="DQ412" i="14" s="1"/>
  <c r="DQ413" i="14" s="1"/>
  <c r="DQ414" i="14" s="1"/>
  <c r="DQ415" i="14" s="1"/>
  <c r="DQ416" i="14" s="1"/>
  <c r="DQ417" i="14" s="1"/>
  <c r="DQ418" i="14" s="1"/>
  <c r="DQ419" i="14" s="1"/>
  <c r="DQ420" i="14" s="1"/>
  <c r="DQ421" i="14" s="1"/>
  <c r="DQ422" i="14" s="1"/>
  <c r="DQ423" i="14" s="1"/>
  <c r="DQ424" i="14" s="1"/>
  <c r="DQ425" i="14" s="1"/>
  <c r="DQ426" i="14" s="1"/>
  <c r="DQ427" i="14" s="1"/>
  <c r="DQ428" i="14" s="1"/>
  <c r="DQ429" i="14" s="1"/>
  <c r="DQ430" i="14" s="1"/>
  <c r="DQ431" i="14" s="1"/>
  <c r="DQ432" i="14" s="1"/>
  <c r="DQ433" i="14" s="1"/>
  <c r="DQ434" i="14" s="1"/>
  <c r="DQ435" i="14" s="1"/>
  <c r="DQ436" i="14" s="1"/>
  <c r="DQ437" i="14" s="1"/>
  <c r="DQ438" i="14" s="1"/>
  <c r="DQ439" i="14" s="1"/>
  <c r="DQ440" i="14" s="1"/>
  <c r="DQ441" i="14" s="1"/>
  <c r="DQ442" i="14" s="1"/>
  <c r="DQ443" i="14" s="1"/>
  <c r="DQ444" i="14" s="1"/>
  <c r="DQ445" i="14" s="1"/>
  <c r="DQ446" i="14" s="1"/>
  <c r="DQ447" i="14" s="1"/>
  <c r="DQ448" i="14" s="1"/>
  <c r="DQ449" i="14" s="1"/>
  <c r="DQ450" i="14" s="1"/>
  <c r="DQ451" i="14" s="1"/>
  <c r="DQ452" i="14" s="1"/>
  <c r="DQ453" i="14" s="1"/>
  <c r="DQ454" i="14" s="1"/>
  <c r="DQ455" i="14" s="1"/>
  <c r="DQ456" i="14" s="1"/>
  <c r="DQ457" i="14" s="1"/>
  <c r="DQ458" i="14" s="1"/>
  <c r="DQ459" i="14" s="1"/>
  <c r="DQ460" i="14" s="1"/>
  <c r="DQ461" i="14" s="1"/>
  <c r="DQ462" i="14" s="1"/>
  <c r="DQ463" i="14" s="1"/>
  <c r="DQ464" i="14" s="1"/>
  <c r="DQ465" i="14" s="1"/>
  <c r="DQ466" i="14" s="1"/>
  <c r="DQ467" i="14" s="1"/>
  <c r="DQ468" i="14" s="1"/>
  <c r="DQ469" i="14" s="1"/>
  <c r="DQ470" i="14" s="1"/>
  <c r="DQ471" i="14" s="1"/>
  <c r="DQ472" i="14" s="1"/>
  <c r="DQ473" i="14" s="1"/>
  <c r="DQ474" i="14" s="1"/>
  <c r="DQ475" i="14" s="1"/>
  <c r="DQ476" i="14" s="1"/>
  <c r="DQ477" i="14" s="1"/>
  <c r="DQ478" i="14" s="1"/>
  <c r="DQ479" i="14" s="1"/>
  <c r="DQ480" i="14" s="1"/>
  <c r="DQ481" i="14" s="1"/>
  <c r="DQ482" i="14" s="1"/>
  <c r="DQ483" i="14" s="1"/>
  <c r="DQ484" i="14" s="1"/>
  <c r="DQ485" i="14" s="1"/>
  <c r="DQ486" i="14" s="1"/>
  <c r="DQ487" i="14" s="1"/>
  <c r="DQ488" i="14" s="1"/>
  <c r="DQ489" i="14" s="1"/>
  <c r="DQ490" i="14" s="1"/>
  <c r="DQ491" i="14" s="1"/>
  <c r="DQ492" i="14" s="1"/>
  <c r="DQ493" i="14" s="1"/>
  <c r="DQ494" i="14" s="1"/>
  <c r="DQ495" i="14" s="1"/>
  <c r="DQ496" i="14" s="1"/>
  <c r="DQ497" i="14" s="1"/>
  <c r="DQ498" i="14" s="1"/>
  <c r="DQ499" i="14" s="1"/>
  <c r="DQ500" i="14" s="1"/>
  <c r="DQ501" i="14" s="1"/>
  <c r="DQ502" i="14" s="1"/>
  <c r="DQ503" i="14" s="1"/>
  <c r="DQ504" i="14" s="1"/>
  <c r="DQ505" i="14" s="1"/>
  <c r="DQ506" i="14" s="1"/>
  <c r="DQ507" i="14" s="1"/>
  <c r="DQ508" i="14" s="1"/>
  <c r="DQ509" i="14" s="1"/>
  <c r="DQ510" i="14" s="1"/>
  <c r="DQ511" i="14" s="1"/>
  <c r="DQ512" i="14" s="1"/>
  <c r="DQ513" i="14" s="1"/>
  <c r="DQ514" i="14" s="1"/>
  <c r="DQ515" i="14" s="1"/>
  <c r="DQ516" i="14" s="1"/>
  <c r="DQ517" i="14" s="1"/>
  <c r="DQ518" i="14" s="1"/>
  <c r="DQ519" i="14" s="1"/>
  <c r="DQ520" i="14" s="1"/>
  <c r="DQ521" i="14" s="1"/>
  <c r="DQ522" i="14" s="1"/>
  <c r="DQ523" i="14" s="1"/>
  <c r="DQ524" i="14" s="1"/>
  <c r="DQ525" i="14" s="1"/>
  <c r="DQ526" i="14" s="1"/>
  <c r="DQ527" i="14" s="1"/>
  <c r="DQ528" i="14" s="1"/>
  <c r="DQ529" i="14" s="1"/>
  <c r="DQ530" i="14" s="1"/>
  <c r="DQ531" i="14" s="1"/>
  <c r="DQ532" i="14" s="1"/>
  <c r="DQ533" i="14" s="1"/>
  <c r="DQ534" i="14" s="1"/>
  <c r="DQ535" i="14" s="1"/>
  <c r="DQ536" i="14" s="1"/>
  <c r="DQ537" i="14" s="1"/>
  <c r="DQ538" i="14" s="1"/>
  <c r="DQ539" i="14" s="1"/>
  <c r="DQ540" i="14" s="1"/>
  <c r="DQ541" i="14" s="1"/>
  <c r="DQ542" i="14" s="1"/>
  <c r="DQ543" i="14" s="1"/>
  <c r="DQ544" i="14" s="1"/>
  <c r="DQ545" i="14" s="1"/>
  <c r="DQ546" i="14" s="1"/>
  <c r="DQ547" i="14" s="1"/>
  <c r="DQ548" i="14" s="1"/>
  <c r="DQ549" i="14" s="1"/>
  <c r="DQ550" i="14" s="1"/>
  <c r="DQ551" i="14" s="1"/>
  <c r="DQ552" i="14" s="1"/>
  <c r="DQ553" i="14" s="1"/>
  <c r="DQ554" i="14" s="1"/>
  <c r="DQ555" i="14" s="1"/>
  <c r="DQ556" i="14" s="1"/>
  <c r="DQ557" i="14" s="1"/>
  <c r="DQ558" i="14" s="1"/>
  <c r="DQ559" i="14" s="1"/>
  <c r="DQ560" i="14" s="1"/>
  <c r="DQ561" i="14" s="1"/>
  <c r="DQ562" i="14" s="1"/>
  <c r="DQ563" i="14" s="1"/>
  <c r="DQ564" i="14" s="1"/>
  <c r="DQ565" i="14" s="1"/>
  <c r="DQ566" i="14" s="1"/>
  <c r="DQ567" i="14" s="1"/>
  <c r="DQ568" i="14" s="1"/>
  <c r="DQ569" i="14" s="1"/>
  <c r="DQ570" i="14" s="1"/>
  <c r="DQ571" i="14" s="1"/>
  <c r="DQ572" i="14" s="1"/>
  <c r="DQ573" i="14" s="1"/>
  <c r="DQ574" i="14" s="1"/>
  <c r="DQ575" i="14" s="1"/>
  <c r="DQ576" i="14" s="1"/>
  <c r="DQ577" i="14" s="1"/>
  <c r="DQ578" i="14" s="1"/>
  <c r="DQ579" i="14" s="1"/>
  <c r="DQ580" i="14" s="1"/>
  <c r="DQ581" i="14" s="1"/>
  <c r="DQ582" i="14" s="1"/>
  <c r="DQ583" i="14" s="1"/>
  <c r="DQ584" i="14" s="1"/>
  <c r="DQ585" i="14" s="1"/>
  <c r="DQ586" i="14" s="1"/>
  <c r="DQ587" i="14" s="1"/>
  <c r="DQ588" i="14" s="1"/>
  <c r="DQ589" i="14" s="1"/>
  <c r="DQ590" i="14" s="1"/>
  <c r="DQ591" i="14" s="1"/>
  <c r="DQ592" i="14" s="1"/>
  <c r="DQ593" i="14" s="1"/>
  <c r="DQ594" i="14" s="1"/>
  <c r="DQ595" i="14" s="1"/>
  <c r="DQ596" i="14" s="1"/>
  <c r="DQ597" i="14" s="1"/>
  <c r="DQ598" i="14" s="1"/>
  <c r="DQ599" i="14" s="1"/>
  <c r="DQ600" i="14" s="1"/>
  <c r="DQ601" i="14" s="1"/>
  <c r="DQ602" i="14" s="1"/>
  <c r="DQ603" i="14" s="1"/>
  <c r="DQ604" i="14" s="1"/>
  <c r="DQ605" i="14" s="1"/>
  <c r="DQ606" i="14" s="1"/>
  <c r="DQ607" i="14" s="1"/>
  <c r="DQ608" i="14" s="1"/>
  <c r="DQ609" i="14" s="1"/>
  <c r="DQ610" i="14" s="1"/>
  <c r="DQ611" i="14" s="1"/>
  <c r="DQ612" i="14" s="1"/>
  <c r="DQ613" i="14" s="1"/>
  <c r="DQ614" i="14" s="1"/>
  <c r="DQ615" i="14" s="1"/>
  <c r="DQ616" i="14" s="1"/>
  <c r="DQ617" i="14" s="1"/>
  <c r="DQ618" i="14" s="1"/>
  <c r="DQ619" i="14" s="1"/>
  <c r="DQ620" i="14" s="1"/>
  <c r="DQ621" i="14" s="1"/>
  <c r="DQ622" i="14" s="1"/>
  <c r="DQ623" i="14" s="1"/>
  <c r="DQ624" i="14" s="1"/>
  <c r="DQ625" i="14" s="1"/>
  <c r="DQ626" i="14" s="1"/>
  <c r="DQ627" i="14" s="1"/>
  <c r="DQ628" i="14" s="1"/>
  <c r="DQ629" i="14" s="1"/>
  <c r="DQ630" i="14" s="1"/>
  <c r="DQ631" i="14" s="1"/>
  <c r="DQ632" i="14" s="1"/>
  <c r="DQ633" i="14" s="1"/>
  <c r="DQ634" i="14" s="1"/>
  <c r="DQ635" i="14" s="1"/>
  <c r="DQ636" i="14" s="1"/>
  <c r="DQ637" i="14" s="1"/>
  <c r="DQ638" i="14" s="1"/>
  <c r="DQ639" i="14" s="1"/>
  <c r="DQ640" i="14" s="1"/>
  <c r="DQ641" i="14" s="1"/>
  <c r="DQ642" i="14" s="1"/>
  <c r="DQ643" i="14" s="1"/>
  <c r="DQ644" i="14" s="1"/>
  <c r="DQ645" i="14" s="1"/>
  <c r="DQ646" i="14" s="1"/>
  <c r="DQ647" i="14" s="1"/>
  <c r="DQ648" i="14" s="1"/>
  <c r="DQ649" i="14" s="1"/>
  <c r="DQ650" i="14" s="1"/>
  <c r="DQ651" i="14" s="1"/>
  <c r="DQ652" i="14" s="1"/>
  <c r="DQ653" i="14" s="1"/>
  <c r="DQ654" i="14" s="1"/>
  <c r="DQ655" i="14" s="1"/>
  <c r="DQ656" i="14" s="1"/>
  <c r="DQ657" i="14" s="1"/>
  <c r="DQ658" i="14" s="1"/>
  <c r="DQ659" i="14" s="1"/>
  <c r="DQ660" i="14" s="1"/>
  <c r="DQ661" i="14" s="1"/>
  <c r="DQ662" i="14" s="1"/>
  <c r="DQ663" i="14" s="1"/>
  <c r="DQ664" i="14" s="1"/>
  <c r="DQ665" i="14" s="1"/>
  <c r="DQ666" i="14" s="1"/>
  <c r="DQ667" i="14" s="1"/>
  <c r="DQ668" i="14" s="1"/>
  <c r="DQ669" i="14" s="1"/>
  <c r="DQ670" i="14" s="1"/>
  <c r="DQ671" i="14" s="1"/>
  <c r="DQ672" i="14" s="1"/>
  <c r="DQ673" i="14" s="1"/>
  <c r="DQ674" i="14" s="1"/>
  <c r="DQ675" i="14" s="1"/>
  <c r="DQ676" i="14" s="1"/>
  <c r="DQ677" i="14" s="1"/>
  <c r="DQ678" i="14" s="1"/>
  <c r="DQ679" i="14" s="1"/>
  <c r="DQ680" i="14" s="1"/>
  <c r="DQ681" i="14" s="1"/>
  <c r="DQ682" i="14" s="1"/>
  <c r="DQ683" i="14" s="1"/>
  <c r="DQ684" i="14" s="1"/>
  <c r="DQ685" i="14" s="1"/>
  <c r="DQ686" i="14" s="1"/>
  <c r="DQ687" i="14" s="1"/>
  <c r="DQ688" i="14" s="1"/>
  <c r="DQ689" i="14" s="1"/>
  <c r="DQ690" i="14" s="1"/>
  <c r="DQ691" i="14" s="1"/>
  <c r="DQ692" i="14" s="1"/>
  <c r="DQ693" i="14" s="1"/>
  <c r="DQ694" i="14" s="1"/>
  <c r="DQ695" i="14" s="1"/>
  <c r="DQ696" i="14" s="1"/>
  <c r="DQ697" i="14" s="1"/>
  <c r="DQ698" i="14" s="1"/>
  <c r="DQ699" i="14" s="1"/>
  <c r="DQ700" i="14" s="1"/>
  <c r="DQ701" i="14" s="1"/>
  <c r="DQ702" i="14" s="1"/>
  <c r="DQ703" i="14" s="1"/>
  <c r="DQ704" i="14" s="1"/>
  <c r="DQ705" i="14" s="1"/>
  <c r="DQ706" i="14" s="1"/>
  <c r="DQ707" i="14" s="1"/>
  <c r="DQ708" i="14" s="1"/>
  <c r="DQ709" i="14" s="1"/>
  <c r="DQ710" i="14" s="1"/>
  <c r="DQ711" i="14" s="1"/>
  <c r="DQ712" i="14" s="1"/>
  <c r="DQ713" i="14" s="1"/>
  <c r="DQ714" i="14" s="1"/>
  <c r="DQ715" i="14" s="1"/>
  <c r="DQ716" i="14" s="1"/>
  <c r="DQ717" i="14" s="1"/>
  <c r="DQ718" i="14" s="1"/>
  <c r="DQ719" i="14" s="1"/>
  <c r="DQ720" i="14" s="1"/>
  <c r="DQ721" i="14" s="1"/>
  <c r="DQ722" i="14" s="1"/>
  <c r="DQ723" i="14" s="1"/>
  <c r="DQ724" i="14" s="1"/>
  <c r="DQ725" i="14" s="1"/>
  <c r="DQ726" i="14" s="1"/>
  <c r="DQ727" i="14" s="1"/>
  <c r="DQ728" i="14" s="1"/>
  <c r="DQ729" i="14" s="1"/>
  <c r="DQ730" i="14" s="1"/>
  <c r="DQ731" i="14" s="1"/>
  <c r="DQ732" i="14" s="1"/>
  <c r="DQ733" i="14" s="1"/>
  <c r="DQ734" i="14" s="1"/>
  <c r="DQ735" i="14" s="1"/>
  <c r="DQ736" i="14" s="1"/>
  <c r="DQ737" i="14" s="1"/>
  <c r="DQ738" i="14" s="1"/>
  <c r="DQ739" i="14" s="1"/>
  <c r="DQ740" i="14" s="1"/>
  <c r="DQ741" i="14" s="1"/>
  <c r="DQ742" i="14" s="1"/>
  <c r="DQ743" i="14" s="1"/>
  <c r="DQ744" i="14" s="1"/>
  <c r="DQ745" i="14" s="1"/>
  <c r="DQ746" i="14" s="1"/>
  <c r="DQ747" i="14" s="1"/>
  <c r="DQ748" i="14" s="1"/>
  <c r="DQ749" i="14" s="1"/>
  <c r="DQ750" i="14" s="1"/>
  <c r="DQ751" i="14" s="1"/>
  <c r="DQ752" i="14" s="1"/>
  <c r="DQ753" i="14" s="1"/>
  <c r="DQ754" i="14" s="1"/>
  <c r="DQ755" i="14" s="1"/>
  <c r="DQ756" i="14" s="1"/>
  <c r="DQ757" i="14" s="1"/>
  <c r="DQ758" i="14" s="1"/>
  <c r="DQ759" i="14" s="1"/>
  <c r="DQ760" i="14" s="1"/>
  <c r="DQ761" i="14" s="1"/>
  <c r="DQ762" i="14" s="1"/>
  <c r="DQ763" i="14" s="1"/>
  <c r="DQ764" i="14" s="1"/>
  <c r="DQ765" i="14" s="1"/>
  <c r="DQ766" i="14" s="1"/>
  <c r="DQ767" i="14" s="1"/>
  <c r="DQ768" i="14" s="1"/>
  <c r="DQ769" i="14" s="1"/>
  <c r="DQ770" i="14" s="1"/>
  <c r="DQ771" i="14" s="1"/>
  <c r="DQ772" i="14" s="1"/>
  <c r="DQ773" i="14" s="1"/>
  <c r="DQ774" i="14" s="1"/>
  <c r="DQ775" i="14" s="1"/>
  <c r="DQ776" i="14" s="1"/>
  <c r="DQ777" i="14" s="1"/>
  <c r="DQ778" i="14" s="1"/>
  <c r="DQ779" i="14" s="1"/>
  <c r="DQ780" i="14" s="1"/>
  <c r="DQ781" i="14" s="1"/>
  <c r="DQ782" i="14" s="1"/>
  <c r="DQ783" i="14" s="1"/>
  <c r="DQ784" i="14" s="1"/>
  <c r="DQ785" i="14" s="1"/>
  <c r="DQ786" i="14" s="1"/>
  <c r="DQ787" i="14" s="1"/>
  <c r="DQ788" i="14" s="1"/>
  <c r="DQ789" i="14" s="1"/>
  <c r="DQ790" i="14" s="1"/>
  <c r="DQ791" i="14" s="1"/>
  <c r="DQ792" i="14" s="1"/>
  <c r="DQ793" i="14" s="1"/>
  <c r="DQ794" i="14" s="1"/>
  <c r="DQ795" i="14" s="1"/>
  <c r="DQ796" i="14" s="1"/>
  <c r="DQ797" i="14" s="1"/>
  <c r="DQ798" i="14" s="1"/>
  <c r="DQ799" i="14" s="1"/>
  <c r="DQ800" i="14" s="1"/>
  <c r="DQ801" i="14" s="1"/>
  <c r="DQ802" i="14" s="1"/>
  <c r="DQ803" i="14" s="1"/>
  <c r="DQ804" i="14" s="1"/>
  <c r="DQ805" i="14" s="1"/>
  <c r="DQ806" i="14" s="1"/>
  <c r="DQ807" i="14" s="1"/>
  <c r="DQ808" i="14" s="1"/>
  <c r="DQ809" i="14" s="1"/>
  <c r="DQ810" i="14" s="1"/>
  <c r="DQ811" i="14" s="1"/>
  <c r="DQ812" i="14" s="1"/>
  <c r="DQ813" i="14" s="1"/>
  <c r="DQ814" i="14" s="1"/>
  <c r="DQ815" i="14" s="1"/>
  <c r="DQ816" i="14" s="1"/>
  <c r="DQ817" i="14" s="1"/>
  <c r="DQ818" i="14" s="1"/>
  <c r="DQ819" i="14" s="1"/>
  <c r="DQ820" i="14" s="1"/>
  <c r="DQ821" i="14" s="1"/>
  <c r="DQ822" i="14" s="1"/>
  <c r="DQ823" i="14" s="1"/>
  <c r="DQ824" i="14" s="1"/>
  <c r="DQ825" i="14" s="1"/>
  <c r="DQ826" i="14" s="1"/>
  <c r="DQ827" i="14" s="1"/>
  <c r="DQ828" i="14" s="1"/>
  <c r="DQ829" i="14" s="1"/>
  <c r="DQ830" i="14" s="1"/>
  <c r="DQ831" i="14" s="1"/>
  <c r="DQ832" i="14" s="1"/>
  <c r="DQ833" i="14" s="1"/>
  <c r="DQ834" i="14" s="1"/>
  <c r="DQ835" i="14" s="1"/>
  <c r="DQ836" i="14" s="1"/>
  <c r="DQ837" i="14" s="1"/>
  <c r="DQ838" i="14" s="1"/>
  <c r="DQ839" i="14" s="1"/>
  <c r="DQ840" i="14" s="1"/>
  <c r="DQ841" i="14" s="1"/>
  <c r="DQ842" i="14" s="1"/>
  <c r="DQ843" i="14" s="1"/>
  <c r="DQ844" i="14" s="1"/>
  <c r="DQ845" i="14" s="1"/>
  <c r="DQ846" i="14" s="1"/>
  <c r="DQ847" i="14" s="1"/>
  <c r="DQ848" i="14" s="1"/>
  <c r="DQ849" i="14" s="1"/>
  <c r="DQ850" i="14" s="1"/>
  <c r="DQ851" i="14" s="1"/>
  <c r="DQ852" i="14" s="1"/>
  <c r="DQ853" i="14" s="1"/>
  <c r="DQ854" i="14" s="1"/>
  <c r="DQ855" i="14" s="1"/>
  <c r="DQ856" i="14" s="1"/>
  <c r="DQ857" i="14" s="1"/>
  <c r="DQ858" i="14" s="1"/>
  <c r="DQ859" i="14" s="1"/>
  <c r="DQ860" i="14" s="1"/>
  <c r="DQ861" i="14" s="1"/>
  <c r="DQ862" i="14" s="1"/>
  <c r="DQ863" i="14" s="1"/>
  <c r="DQ864" i="14" s="1"/>
  <c r="DQ865" i="14" s="1"/>
  <c r="DQ866" i="14" s="1"/>
  <c r="DQ867" i="14" s="1"/>
  <c r="DQ868" i="14" s="1"/>
  <c r="DQ869" i="14" s="1"/>
  <c r="DQ870" i="14" s="1"/>
  <c r="DQ871" i="14" s="1"/>
  <c r="DQ872" i="14" s="1"/>
  <c r="DQ873" i="14" s="1"/>
  <c r="DQ874" i="14" s="1"/>
  <c r="DQ875" i="14" s="1"/>
  <c r="DQ876" i="14" s="1"/>
  <c r="DQ877" i="14" s="1"/>
  <c r="DQ878" i="14" s="1"/>
  <c r="DQ879" i="14" s="1"/>
  <c r="DQ880" i="14" s="1"/>
  <c r="DQ881" i="14" s="1"/>
  <c r="DQ882" i="14" s="1"/>
  <c r="DQ883" i="14" s="1"/>
  <c r="DQ884" i="14" s="1"/>
  <c r="DQ885" i="14" s="1"/>
  <c r="DQ886" i="14" s="1"/>
  <c r="DQ887" i="14" s="1"/>
  <c r="DQ888" i="14" s="1"/>
  <c r="DQ889" i="14" s="1"/>
  <c r="DQ890" i="14" s="1"/>
  <c r="DQ891" i="14" s="1"/>
  <c r="DQ892" i="14" s="1"/>
  <c r="DQ893" i="14" s="1"/>
  <c r="DQ894" i="14" s="1"/>
  <c r="DQ895" i="14" s="1"/>
  <c r="DQ896" i="14" s="1"/>
  <c r="DQ897" i="14" s="1"/>
  <c r="DQ898" i="14" s="1"/>
  <c r="DQ899" i="14" s="1"/>
  <c r="DQ900" i="14" s="1"/>
  <c r="DQ901" i="14" s="1"/>
  <c r="DQ902" i="14" s="1"/>
  <c r="DQ903" i="14" s="1"/>
  <c r="DQ904" i="14" s="1"/>
  <c r="DQ905" i="14" s="1"/>
  <c r="DQ906" i="14" s="1"/>
  <c r="DQ907" i="14" s="1"/>
  <c r="DQ908" i="14" s="1"/>
  <c r="DQ909" i="14" s="1"/>
  <c r="DQ910" i="14" s="1"/>
  <c r="DQ911" i="14" s="1"/>
  <c r="DQ912" i="14" s="1"/>
  <c r="DQ913" i="14" s="1"/>
  <c r="DQ914" i="14" s="1"/>
  <c r="DQ915" i="14" s="1"/>
  <c r="DQ916" i="14" s="1"/>
  <c r="DQ917" i="14" s="1"/>
  <c r="DQ918" i="14" s="1"/>
  <c r="DQ919" i="14" s="1"/>
  <c r="DQ920" i="14" s="1"/>
  <c r="DQ921" i="14" s="1"/>
  <c r="DQ922" i="14" s="1"/>
  <c r="DQ923" i="14" s="1"/>
  <c r="DQ924" i="14" s="1"/>
  <c r="DQ925" i="14" s="1"/>
  <c r="DQ926" i="14" s="1"/>
  <c r="DQ927" i="14" s="1"/>
  <c r="DQ928" i="14" s="1"/>
  <c r="DQ929" i="14" s="1"/>
  <c r="DQ930" i="14" s="1"/>
  <c r="DQ931" i="14" s="1"/>
  <c r="DQ932" i="14" s="1"/>
  <c r="DQ933" i="14" s="1"/>
  <c r="DQ934" i="14" s="1"/>
  <c r="DQ935" i="14" s="1"/>
  <c r="DQ936" i="14" s="1"/>
  <c r="DQ937" i="14" s="1"/>
  <c r="DQ938" i="14" s="1"/>
  <c r="DQ939" i="14" s="1"/>
  <c r="DQ940" i="14" s="1"/>
  <c r="DQ941" i="14" s="1"/>
  <c r="DQ942" i="14" s="1"/>
  <c r="DQ943" i="14" s="1"/>
  <c r="DQ944" i="14" s="1"/>
  <c r="DQ945" i="14" s="1"/>
  <c r="DQ946" i="14" s="1"/>
  <c r="DQ947" i="14" s="1"/>
  <c r="DQ948" i="14" s="1"/>
  <c r="DQ949" i="14" s="1"/>
  <c r="DQ950" i="14" s="1"/>
  <c r="DQ951" i="14" s="1"/>
  <c r="DQ952" i="14" s="1"/>
  <c r="DQ953" i="14" s="1"/>
  <c r="DQ954" i="14" s="1"/>
  <c r="DQ955" i="14" s="1"/>
  <c r="DQ956" i="14" s="1"/>
  <c r="DQ957" i="14" s="1"/>
  <c r="DQ958" i="14" s="1"/>
  <c r="DQ959" i="14" s="1"/>
  <c r="DQ960" i="14" s="1"/>
  <c r="DQ961" i="14" s="1"/>
  <c r="DQ962" i="14" s="1"/>
  <c r="DQ963" i="14" s="1"/>
  <c r="DQ964" i="14" s="1"/>
  <c r="DQ965" i="14" s="1"/>
  <c r="DQ966" i="14" s="1"/>
  <c r="DQ967" i="14" s="1"/>
  <c r="DQ968" i="14" s="1"/>
  <c r="DQ969" i="14" s="1"/>
  <c r="DQ970" i="14" s="1"/>
  <c r="DQ971" i="14" s="1"/>
  <c r="DQ972" i="14" s="1"/>
  <c r="DQ973" i="14" s="1"/>
  <c r="DQ974" i="14" s="1"/>
  <c r="DQ975" i="14" s="1"/>
  <c r="DQ976" i="14" s="1"/>
  <c r="DQ977" i="14" s="1"/>
  <c r="DQ978" i="14" s="1"/>
  <c r="DQ979" i="14" s="1"/>
  <c r="DQ980" i="14" s="1"/>
  <c r="DQ981" i="14" s="1"/>
  <c r="DQ982" i="14" s="1"/>
  <c r="DQ983" i="14" s="1"/>
  <c r="DQ984" i="14" s="1"/>
  <c r="DQ985" i="14" s="1"/>
  <c r="DQ986" i="14" s="1"/>
  <c r="DQ987" i="14" s="1"/>
  <c r="DQ988" i="14" s="1"/>
  <c r="DQ989" i="14" s="1"/>
  <c r="DQ990" i="14" s="1"/>
  <c r="DQ991" i="14" s="1"/>
  <c r="DQ992" i="14" s="1"/>
  <c r="DQ993" i="14" s="1"/>
  <c r="DQ994" i="14" s="1"/>
  <c r="DQ995" i="14" s="1"/>
  <c r="DQ996" i="14" s="1"/>
  <c r="DQ997" i="14" s="1"/>
  <c r="DQ998" i="14" s="1"/>
  <c r="DQ999" i="14" s="1"/>
  <c r="DQ1000" i="14" s="1"/>
  <c r="DQ1001" i="14" s="1"/>
  <c r="DQ1002" i="14" s="1"/>
  <c r="DQ1003" i="14" s="1"/>
  <c r="DQ1004" i="14" s="1"/>
  <c r="DQ1005" i="14" s="1"/>
  <c r="DQ1006" i="14" s="1"/>
  <c r="DQ1007" i="14" s="1"/>
  <c r="DQ1008" i="14" s="1"/>
  <c r="DQ1009" i="14" s="1"/>
  <c r="DQ1010" i="14" s="1"/>
  <c r="DQ1011" i="14" s="1"/>
  <c r="DQ1012" i="14" s="1"/>
  <c r="DQ1013" i="14" s="1"/>
  <c r="DQ1014" i="14" s="1"/>
  <c r="DQ1015" i="14" s="1"/>
  <c r="DQ1016" i="14" s="1"/>
  <c r="DQ1017" i="14" s="1"/>
  <c r="DQ1018" i="14" s="1"/>
  <c r="DQ1019" i="14" s="1"/>
  <c r="DQ1020" i="14" s="1"/>
  <c r="DQ1021" i="14" s="1"/>
  <c r="DQ1022" i="14" s="1"/>
  <c r="DQ1023" i="14" s="1"/>
  <c r="DQ1024" i="14" s="1"/>
  <c r="DQ1025" i="14" s="1"/>
  <c r="DQ1026" i="14" s="1"/>
  <c r="DQ1027" i="14" s="1"/>
  <c r="DQ1028" i="14" s="1"/>
  <c r="DQ1029" i="14" s="1"/>
  <c r="DQ1030" i="14" s="1"/>
  <c r="DQ1031" i="14" s="1"/>
  <c r="DQ1032" i="14" s="1"/>
  <c r="DQ1033" i="14" s="1"/>
  <c r="DQ1034" i="14" s="1"/>
  <c r="DQ1035" i="14" s="1"/>
  <c r="DQ1036" i="14" s="1"/>
  <c r="DQ1037" i="14" s="1"/>
  <c r="DQ1038" i="14" s="1"/>
  <c r="DQ1039" i="14" s="1"/>
  <c r="DQ1040" i="14" s="1"/>
  <c r="DQ1041" i="14" s="1"/>
  <c r="DQ1042" i="14" s="1"/>
  <c r="DQ1043" i="14" s="1"/>
  <c r="DQ1044" i="14" s="1"/>
  <c r="DQ1045" i="14" s="1"/>
  <c r="DQ1046" i="14" s="1"/>
  <c r="DQ1047" i="14" s="1"/>
  <c r="DQ1048" i="14" s="1"/>
  <c r="DQ1049" i="14" s="1"/>
  <c r="DQ1050" i="14" s="1"/>
  <c r="DQ1051" i="14" s="1"/>
  <c r="DQ1052" i="14" s="1"/>
  <c r="DQ1053" i="14" s="1"/>
  <c r="DQ1054" i="14" s="1"/>
  <c r="DQ1055" i="14" s="1"/>
  <c r="DQ1056" i="14" s="1"/>
  <c r="DQ1057" i="14" s="1"/>
  <c r="DQ1058" i="14" s="1"/>
  <c r="DQ1059" i="14" s="1"/>
  <c r="DQ1060" i="14" s="1"/>
  <c r="DQ1061" i="14" s="1"/>
  <c r="DQ1062" i="14" s="1"/>
  <c r="DQ1063" i="14" s="1"/>
  <c r="DQ1064" i="14" s="1"/>
  <c r="DQ1065" i="14" s="1"/>
  <c r="DQ1066" i="14" s="1"/>
  <c r="DQ1067" i="14" s="1"/>
  <c r="DQ1068" i="14" s="1"/>
  <c r="DQ1069" i="14" s="1"/>
  <c r="DQ1070" i="14" s="1"/>
  <c r="DQ1071" i="14" s="1"/>
  <c r="DQ1072" i="14" s="1"/>
  <c r="DQ1073" i="14" s="1"/>
  <c r="DQ1074" i="14" s="1"/>
  <c r="DQ1075" i="14" s="1"/>
  <c r="DQ1076" i="14" s="1"/>
  <c r="DQ1077" i="14" s="1"/>
  <c r="DQ1078" i="14" s="1"/>
  <c r="DQ1079" i="14" s="1"/>
  <c r="DQ1080" i="14" s="1"/>
  <c r="DQ1081" i="14" s="1"/>
  <c r="DQ1082" i="14" s="1"/>
  <c r="DQ1083" i="14" s="1"/>
  <c r="DQ1084" i="14" s="1"/>
  <c r="DQ1085" i="14" s="1"/>
  <c r="DQ1086" i="14" s="1"/>
  <c r="DQ1087" i="14" s="1"/>
  <c r="DQ1088" i="14" s="1"/>
  <c r="DQ1089" i="14" s="1"/>
  <c r="DQ1090" i="14" s="1"/>
  <c r="DQ1091" i="14" s="1"/>
  <c r="DQ1092" i="14" s="1"/>
  <c r="DQ1093" i="14" s="1"/>
  <c r="DQ1094" i="14" s="1"/>
  <c r="DQ1095" i="14" s="1"/>
  <c r="DQ1096" i="14" s="1"/>
  <c r="DQ1097" i="14" s="1"/>
  <c r="DQ1098" i="14" s="1"/>
  <c r="DQ1099" i="14" s="1"/>
  <c r="DQ1100" i="14" s="1"/>
  <c r="DQ1101" i="14" s="1"/>
  <c r="DQ1102" i="14" s="1"/>
  <c r="DQ1103" i="14" s="1"/>
  <c r="DQ1104" i="14" s="1"/>
  <c r="DQ1105" i="14" s="1"/>
  <c r="DQ1106" i="14" s="1"/>
  <c r="DQ1107" i="14" s="1"/>
  <c r="DQ1108" i="14" s="1"/>
  <c r="DQ1109" i="14" s="1"/>
  <c r="DQ1110" i="14" s="1"/>
  <c r="DQ1111" i="14" s="1"/>
  <c r="DQ1112" i="14" s="1"/>
  <c r="DQ1113" i="14" s="1"/>
  <c r="DQ1114" i="14" s="1"/>
  <c r="DQ1115" i="14" s="1"/>
  <c r="DQ1116" i="14" s="1"/>
  <c r="DQ1117" i="14" s="1"/>
  <c r="DQ1118" i="14" s="1"/>
  <c r="DQ1119" i="14" s="1"/>
  <c r="DQ1120" i="14" s="1"/>
  <c r="DQ1121" i="14" s="1"/>
  <c r="DQ1122" i="14" s="1"/>
  <c r="DQ1123" i="14" s="1"/>
  <c r="DQ1124" i="14" s="1"/>
  <c r="DQ1125" i="14" s="1"/>
  <c r="DQ1126" i="14" s="1"/>
  <c r="DQ1127" i="14" s="1"/>
  <c r="DQ1128" i="14" s="1"/>
  <c r="DQ1129" i="14" s="1"/>
  <c r="DQ1130" i="14" s="1"/>
  <c r="DQ1131" i="14" s="1"/>
  <c r="DQ1132" i="14" s="1"/>
  <c r="DQ1133" i="14" s="1"/>
  <c r="DQ1134" i="14" s="1"/>
  <c r="DQ1135" i="14" s="1"/>
  <c r="DQ1136" i="14" s="1"/>
  <c r="DQ1137" i="14" s="1"/>
  <c r="DQ1138" i="14" s="1"/>
  <c r="DQ1139" i="14" s="1"/>
  <c r="DQ1140" i="14" s="1"/>
  <c r="DQ1141" i="14" s="1"/>
  <c r="DQ1142" i="14" s="1"/>
  <c r="DQ1143" i="14" s="1"/>
  <c r="DQ1144" i="14" s="1"/>
  <c r="DQ1145" i="14" s="1"/>
  <c r="DQ1146" i="14" s="1"/>
  <c r="DQ1147" i="14" s="1"/>
  <c r="DQ1148" i="14" s="1"/>
  <c r="DQ1149" i="14" s="1"/>
  <c r="DQ1150" i="14" s="1"/>
  <c r="DQ1151" i="14" s="1"/>
  <c r="DQ1152" i="14" s="1"/>
  <c r="DQ1153" i="14" s="1"/>
  <c r="DQ1154" i="14" s="1"/>
  <c r="DQ1155" i="14" s="1"/>
  <c r="DQ1156" i="14" s="1"/>
  <c r="DQ1157" i="14" s="1"/>
  <c r="DQ1158" i="14" s="1"/>
  <c r="DQ1159" i="14" s="1"/>
  <c r="DQ1160" i="14" s="1"/>
  <c r="DQ1161" i="14" s="1"/>
  <c r="DQ1162" i="14" s="1"/>
  <c r="DQ1163" i="14" s="1"/>
  <c r="DQ1164" i="14" s="1"/>
  <c r="DQ1165" i="14" s="1"/>
  <c r="DQ1166" i="14" s="1"/>
  <c r="DQ1167" i="14" s="1"/>
  <c r="DQ1168" i="14" s="1"/>
  <c r="DQ1169" i="14" s="1"/>
  <c r="DQ1170" i="14" s="1"/>
  <c r="DQ1171" i="14" s="1"/>
  <c r="DQ1172" i="14" s="1"/>
  <c r="DQ1173" i="14" s="1"/>
  <c r="DQ1174" i="14" s="1"/>
  <c r="DQ1175" i="14" s="1"/>
  <c r="DQ1176" i="14" s="1"/>
  <c r="DQ1177" i="14" s="1"/>
  <c r="DQ1178" i="14" s="1"/>
  <c r="DQ1179" i="14" s="1"/>
  <c r="DQ1180" i="14" s="1"/>
  <c r="DQ1181" i="14" s="1"/>
  <c r="DQ1182" i="14" s="1"/>
  <c r="DQ1183" i="14" s="1"/>
  <c r="DQ1184" i="14" s="1"/>
  <c r="DQ1185" i="14" s="1"/>
  <c r="DQ1186" i="14" s="1"/>
  <c r="DQ1187" i="14" s="1"/>
  <c r="DQ1188" i="14" s="1"/>
  <c r="DQ1189" i="14" s="1"/>
  <c r="DQ1190" i="14" s="1"/>
  <c r="DQ1191" i="14" s="1"/>
  <c r="DQ1192" i="14" s="1"/>
  <c r="DQ1193" i="14" s="1"/>
  <c r="DQ1194" i="14" s="1"/>
  <c r="DQ1195" i="14" s="1"/>
  <c r="DQ1196" i="14" s="1"/>
  <c r="DQ1197" i="14" s="1"/>
  <c r="DQ1198" i="14" s="1"/>
  <c r="DQ1199" i="14" s="1"/>
  <c r="DQ1200" i="14" s="1"/>
  <c r="DQ1201" i="14" s="1"/>
  <c r="DQ1202" i="14" s="1"/>
  <c r="DQ1203" i="14" s="1"/>
  <c r="DQ1204" i="14" s="1"/>
  <c r="DQ1205" i="14" s="1"/>
  <c r="DQ1206" i="14" s="1"/>
  <c r="DQ1207" i="14" s="1"/>
  <c r="DQ1208" i="14" s="1"/>
  <c r="DQ1209" i="14" s="1"/>
  <c r="DQ1210" i="14" s="1"/>
  <c r="DQ1211" i="14" s="1"/>
  <c r="DQ1212" i="14" s="1"/>
  <c r="DQ1213" i="14" s="1"/>
  <c r="DQ1214" i="14" s="1"/>
  <c r="DQ1215" i="14" s="1"/>
  <c r="DQ1216" i="14" s="1"/>
  <c r="DQ1217" i="14" s="1"/>
  <c r="DQ1218" i="14" s="1"/>
  <c r="DQ1219" i="14" s="1"/>
  <c r="DQ1220" i="14" s="1"/>
  <c r="DQ1221" i="14" s="1"/>
  <c r="DQ1222" i="14" s="1"/>
  <c r="DQ1223" i="14" s="1"/>
  <c r="DQ1224" i="14" s="1"/>
  <c r="DQ1225" i="14" s="1"/>
  <c r="DQ1226" i="14" s="1"/>
  <c r="DQ1227" i="14" s="1"/>
  <c r="DQ1228" i="14" s="1"/>
  <c r="DQ1229" i="14" s="1"/>
  <c r="DQ1230" i="14" s="1"/>
  <c r="DQ1231" i="14" s="1"/>
  <c r="DQ1232" i="14" s="1"/>
  <c r="DQ1233" i="14" s="1"/>
  <c r="DQ1234" i="14" s="1"/>
  <c r="DQ1235" i="14" s="1"/>
  <c r="DQ1236" i="14" s="1"/>
  <c r="DQ1237" i="14" s="1"/>
  <c r="DQ1238" i="14" s="1"/>
  <c r="DQ1239" i="14" s="1"/>
  <c r="DQ1240" i="14" s="1"/>
  <c r="DQ1241" i="14" s="1"/>
  <c r="DQ1242" i="14" s="1"/>
  <c r="DQ1243" i="14" s="1"/>
  <c r="DQ1244" i="14" s="1"/>
  <c r="DQ1245" i="14" s="1"/>
  <c r="DQ1246" i="14" s="1"/>
  <c r="DQ1247" i="14" s="1"/>
  <c r="DQ1248" i="14" s="1"/>
  <c r="DQ1249" i="14" s="1"/>
  <c r="DQ1250" i="14" s="1"/>
  <c r="DQ1251" i="14" s="1"/>
  <c r="DQ1252" i="14" s="1"/>
  <c r="DQ1253" i="14" s="1"/>
  <c r="DQ1254" i="14" s="1"/>
  <c r="DQ1255" i="14" s="1"/>
  <c r="DQ1256" i="14" s="1"/>
  <c r="DQ1257" i="14" s="1"/>
  <c r="DQ1258" i="14" s="1"/>
  <c r="DQ1259" i="14" s="1"/>
  <c r="DQ1260" i="14" s="1"/>
  <c r="DQ1261" i="14" s="1"/>
  <c r="DQ1262" i="14" s="1"/>
  <c r="DQ1263" i="14" s="1"/>
  <c r="DQ1264" i="14" s="1"/>
  <c r="DQ1265" i="14" s="1"/>
  <c r="DQ1266" i="14" s="1"/>
  <c r="DQ1267" i="14" s="1"/>
  <c r="DQ1268" i="14" s="1"/>
  <c r="DQ1269" i="14" s="1"/>
  <c r="DQ1270" i="14" s="1"/>
  <c r="DQ1271" i="14" s="1"/>
  <c r="DQ1272" i="14" s="1"/>
  <c r="DQ1273" i="14" s="1"/>
  <c r="DQ1274" i="14" s="1"/>
  <c r="DQ1275" i="14" s="1"/>
  <c r="DQ1276" i="14" s="1"/>
  <c r="DQ1277" i="14" s="1"/>
  <c r="DQ1278" i="14" s="1"/>
  <c r="DQ1279" i="14" s="1"/>
  <c r="DQ1280" i="14" s="1"/>
  <c r="DQ1281" i="14" s="1"/>
  <c r="DQ1282" i="14" s="1"/>
  <c r="DQ1283" i="14" s="1"/>
  <c r="DQ1284" i="14" s="1"/>
  <c r="DQ1285" i="14" s="1"/>
  <c r="DQ1286" i="14" s="1"/>
  <c r="DQ1287" i="14" s="1"/>
  <c r="DQ1288" i="14" s="1"/>
  <c r="DQ1289" i="14" s="1"/>
  <c r="DQ1290" i="14" s="1"/>
  <c r="DQ1291" i="14" s="1"/>
  <c r="DQ1292" i="14" s="1"/>
  <c r="DQ1293" i="14" s="1"/>
  <c r="DQ1294" i="14" s="1"/>
  <c r="DQ1295" i="14" s="1"/>
  <c r="DQ1296" i="14" s="1"/>
  <c r="DQ1297" i="14" s="1"/>
  <c r="DQ1298" i="14" s="1"/>
  <c r="DQ1299" i="14" s="1"/>
  <c r="DQ1300" i="14" s="1"/>
  <c r="DQ1301" i="14" s="1"/>
  <c r="DQ1302" i="14" s="1"/>
  <c r="DQ1303" i="14" s="1"/>
  <c r="DQ1304" i="14" s="1"/>
  <c r="DQ1305" i="14" s="1"/>
  <c r="DQ1306" i="14" s="1"/>
  <c r="DQ1307" i="14" s="1"/>
  <c r="DQ1308" i="14" s="1"/>
  <c r="DQ1309" i="14" s="1"/>
  <c r="DQ1310" i="14" s="1"/>
  <c r="DQ1311" i="14" s="1"/>
  <c r="DQ1312" i="14" s="1"/>
  <c r="DQ1313" i="14" s="1"/>
  <c r="DQ1314" i="14" s="1"/>
  <c r="DQ1315" i="14" s="1"/>
  <c r="DQ1316" i="14" s="1"/>
  <c r="DQ1317" i="14" s="1"/>
  <c r="DQ1318" i="14" s="1"/>
  <c r="DQ1319" i="14" s="1"/>
  <c r="DQ1320" i="14" s="1"/>
  <c r="DQ1321" i="14" s="1"/>
  <c r="DQ1322" i="14" s="1"/>
  <c r="DQ1323" i="14" s="1"/>
  <c r="DQ1324" i="14" s="1"/>
  <c r="DQ1325" i="14" s="1"/>
  <c r="DQ1326" i="14" s="1"/>
  <c r="DQ1327" i="14" s="1"/>
  <c r="DQ1328" i="14" s="1"/>
  <c r="DQ1329" i="14" s="1"/>
  <c r="DQ1330" i="14" s="1"/>
  <c r="DQ1331" i="14" s="1"/>
  <c r="DQ1332" i="14" s="1"/>
  <c r="DQ1333" i="14" s="1"/>
  <c r="DQ1334" i="14" s="1"/>
  <c r="DQ1335" i="14" s="1"/>
  <c r="DQ1336" i="14" s="1"/>
  <c r="DQ1337" i="14" s="1"/>
  <c r="DQ1338" i="14" s="1"/>
  <c r="DQ1339" i="14" s="1"/>
  <c r="DQ1340" i="14" s="1"/>
  <c r="DQ1341" i="14" s="1"/>
  <c r="DQ1342" i="14" s="1"/>
  <c r="DQ1343" i="14" s="1"/>
  <c r="DQ1344" i="14" s="1"/>
  <c r="DQ1345" i="14" s="1"/>
  <c r="DQ1346" i="14" s="1"/>
  <c r="DQ1347" i="14" s="1"/>
  <c r="DQ1348" i="14" s="1"/>
  <c r="DQ1349" i="14" s="1"/>
  <c r="DQ1350" i="14" s="1"/>
  <c r="DQ1351" i="14" s="1"/>
  <c r="DQ1352" i="14" s="1"/>
  <c r="DQ1353" i="14" s="1"/>
  <c r="DQ1354" i="14" s="1"/>
  <c r="DQ1355" i="14" s="1"/>
  <c r="DQ1356" i="14" s="1"/>
  <c r="DQ1357" i="14" s="1"/>
  <c r="DQ1358" i="14" s="1"/>
  <c r="DQ1359" i="14" s="1"/>
  <c r="DQ1360" i="14" s="1"/>
  <c r="DQ1361" i="14" s="1"/>
  <c r="DQ1362" i="14" s="1"/>
  <c r="DQ1363" i="14" s="1"/>
  <c r="DQ1364" i="14" s="1"/>
  <c r="DQ1365" i="14" s="1"/>
  <c r="DQ1366" i="14" s="1"/>
  <c r="DQ1367" i="14" s="1"/>
  <c r="DQ1368" i="14" s="1"/>
  <c r="DQ1369" i="14" s="1"/>
  <c r="DQ1370" i="14" s="1"/>
  <c r="DQ1371" i="14" s="1"/>
  <c r="DQ1372" i="14" s="1"/>
  <c r="DQ1373" i="14" s="1"/>
  <c r="DQ1374" i="14" s="1"/>
  <c r="DQ1375" i="14" s="1"/>
  <c r="DQ1376" i="14" s="1"/>
  <c r="DQ1377" i="14" s="1"/>
  <c r="DQ1378" i="14" s="1"/>
  <c r="DQ1379" i="14" s="1"/>
  <c r="DQ1380" i="14" s="1"/>
  <c r="DQ1381" i="14" s="1"/>
  <c r="DQ1382" i="14" s="1"/>
  <c r="DQ1383" i="14" s="1"/>
  <c r="DQ1384" i="14" s="1"/>
  <c r="DQ1385" i="14" s="1"/>
  <c r="DQ1386" i="14" s="1"/>
  <c r="DQ1387" i="14" s="1"/>
  <c r="DQ1388" i="14" s="1"/>
  <c r="DQ1389" i="14" s="1"/>
  <c r="DQ1390" i="14" s="1"/>
  <c r="DQ1391" i="14" s="1"/>
  <c r="DQ1392" i="14" s="1"/>
  <c r="DQ1393" i="14" s="1"/>
  <c r="DQ1394" i="14" s="1"/>
  <c r="DQ1395" i="14" s="1"/>
  <c r="DQ1396" i="14" s="1"/>
  <c r="DQ1397" i="14" s="1"/>
  <c r="DQ1398" i="14" s="1"/>
  <c r="DQ1399" i="14" s="1"/>
  <c r="DQ1400" i="14" s="1"/>
  <c r="DQ1401" i="14" s="1"/>
  <c r="DQ1402" i="14" s="1"/>
  <c r="DQ1403" i="14" s="1"/>
  <c r="DQ1404" i="14" s="1"/>
  <c r="DQ1405" i="14" s="1"/>
  <c r="DQ1406" i="14" s="1"/>
  <c r="DQ1407" i="14" s="1"/>
  <c r="DQ1408" i="14" s="1"/>
  <c r="DQ1409" i="14" s="1"/>
  <c r="DQ1410" i="14" s="1"/>
  <c r="DQ1411" i="14" s="1"/>
  <c r="DQ1412" i="14" s="1"/>
  <c r="DQ1413" i="14" s="1"/>
  <c r="DQ1414" i="14" s="1"/>
  <c r="DQ1415" i="14" s="1"/>
  <c r="DQ1416" i="14" s="1"/>
  <c r="DQ1417" i="14" s="1"/>
  <c r="DQ1418" i="14" s="1"/>
  <c r="DQ1419" i="14" s="1"/>
  <c r="DQ1420" i="14" s="1"/>
  <c r="DQ1421" i="14" s="1"/>
  <c r="DQ1422" i="14" s="1"/>
  <c r="DQ1423" i="14" s="1"/>
  <c r="DQ1424" i="14" s="1"/>
  <c r="DQ1425" i="14" s="1"/>
  <c r="DQ1426" i="14" s="1"/>
  <c r="DQ1427" i="14" s="1"/>
  <c r="DQ1428" i="14" s="1"/>
  <c r="DQ1429" i="14" s="1"/>
  <c r="DQ1430" i="14" s="1"/>
  <c r="DQ1431" i="14" s="1"/>
  <c r="DQ1432" i="14" s="1"/>
  <c r="DQ1433" i="14" s="1"/>
  <c r="DQ1434" i="14" s="1"/>
  <c r="DQ1435" i="14" s="1"/>
  <c r="DQ1436" i="14" s="1"/>
  <c r="DQ1437" i="14" s="1"/>
  <c r="DQ1438" i="14" s="1"/>
  <c r="DQ1439" i="14" s="1"/>
  <c r="DQ1440" i="14" s="1"/>
  <c r="DQ1441" i="14" s="1"/>
  <c r="DQ1442" i="14" s="1"/>
  <c r="DQ1443" i="14" s="1"/>
  <c r="DQ1444" i="14" s="1"/>
  <c r="DQ1445" i="14" s="1"/>
  <c r="DQ1446" i="14" s="1"/>
  <c r="DQ1447" i="14" s="1"/>
  <c r="DQ1448" i="14" s="1"/>
  <c r="DQ1449" i="14" s="1"/>
  <c r="DQ1450" i="14" s="1"/>
  <c r="DQ1451" i="14" s="1"/>
  <c r="DQ1452" i="14" s="1"/>
  <c r="DQ1453" i="14" s="1"/>
  <c r="DQ1454" i="14" s="1"/>
  <c r="DQ1455" i="14" s="1"/>
  <c r="DQ1456" i="14" s="1"/>
  <c r="DQ1457" i="14" s="1"/>
  <c r="DQ1458" i="14" s="1"/>
  <c r="DQ1459" i="14" s="1"/>
  <c r="DQ1460" i="14" s="1"/>
  <c r="DQ1461" i="14" s="1"/>
  <c r="DQ1462" i="14" s="1"/>
  <c r="DQ1463" i="14" s="1"/>
  <c r="DQ1464" i="14" s="1"/>
  <c r="DQ1465" i="14" s="1"/>
  <c r="DQ1466" i="14" s="1"/>
  <c r="DQ1467" i="14" s="1"/>
  <c r="DQ1468" i="14" s="1"/>
  <c r="DQ1469" i="14" s="1"/>
  <c r="DQ1470" i="14" s="1"/>
  <c r="DQ1471" i="14" s="1"/>
  <c r="DQ1472" i="14" s="1"/>
  <c r="DQ1473" i="14" s="1"/>
  <c r="DQ1474" i="14" s="1"/>
  <c r="DQ1475" i="14" s="1"/>
  <c r="DQ1476" i="14" s="1"/>
  <c r="DQ1477" i="14" s="1"/>
  <c r="DQ1478" i="14" s="1"/>
  <c r="DQ1479" i="14" s="1"/>
  <c r="DQ1480" i="14" s="1"/>
  <c r="DQ1481" i="14" s="1"/>
  <c r="DQ1482" i="14" s="1"/>
  <c r="DQ1483" i="14" s="1"/>
  <c r="DQ1484" i="14" s="1"/>
  <c r="DQ1485" i="14" s="1"/>
  <c r="DQ1486" i="14" s="1"/>
  <c r="DQ1487" i="14" s="1"/>
  <c r="DQ1488" i="14" s="1"/>
  <c r="DQ1489" i="14" s="1"/>
  <c r="DQ1490" i="14" s="1"/>
  <c r="DQ1491" i="14" s="1"/>
  <c r="DQ1492" i="14" s="1"/>
  <c r="DQ1493" i="14" s="1"/>
  <c r="DQ1494" i="14" s="1"/>
  <c r="DQ1495" i="14" s="1"/>
  <c r="DQ1496" i="14" s="1"/>
  <c r="DQ1497" i="14" s="1"/>
  <c r="DQ1498" i="14" s="1"/>
  <c r="DQ1499" i="14" s="1"/>
  <c r="DQ1500" i="14" s="1"/>
  <c r="DQ1501" i="14" s="1"/>
  <c r="DQ1502" i="14" s="1"/>
  <c r="DQ1503" i="14" s="1"/>
  <c r="DQ1504" i="14" s="1"/>
  <c r="DQ1505" i="14" s="1"/>
  <c r="DQ1506" i="14" s="1"/>
  <c r="DQ1507" i="14" s="1"/>
  <c r="DQ1508" i="14" s="1"/>
  <c r="DQ1509" i="14" s="1"/>
  <c r="DQ1510" i="14" s="1"/>
  <c r="DQ1511" i="14" s="1"/>
  <c r="DQ1512" i="14" s="1"/>
  <c r="DQ1513" i="14" s="1"/>
  <c r="DQ1514" i="14" s="1"/>
  <c r="DQ1515" i="14" s="1"/>
  <c r="DQ1516" i="14" s="1"/>
  <c r="DQ1517" i="14" s="1"/>
  <c r="DQ1518" i="14" s="1"/>
  <c r="DQ1519" i="14" s="1"/>
  <c r="DQ1520" i="14" s="1"/>
  <c r="DQ1521" i="14" s="1"/>
  <c r="DQ1522" i="14" s="1"/>
  <c r="DQ1523" i="14" s="1"/>
  <c r="DQ1524" i="14" s="1"/>
  <c r="DQ1525" i="14" s="1"/>
  <c r="DQ1526" i="14" s="1"/>
  <c r="DQ1527" i="14" s="1"/>
  <c r="DQ1528" i="14" s="1"/>
  <c r="DQ1529" i="14" s="1"/>
  <c r="DQ1530" i="14" s="1"/>
  <c r="DQ1531" i="14" s="1"/>
  <c r="DQ1532" i="14" s="1"/>
  <c r="DQ1533" i="14" s="1"/>
  <c r="DQ1534" i="14" s="1"/>
  <c r="DQ1535" i="14" s="1"/>
  <c r="DQ1536" i="14" s="1"/>
  <c r="DQ1537" i="14" s="1"/>
  <c r="DQ1538" i="14" s="1"/>
  <c r="DQ1539" i="14" s="1"/>
  <c r="DQ1540" i="14" s="1"/>
  <c r="DQ1541" i="14" s="1"/>
  <c r="DQ1542" i="14" s="1"/>
  <c r="DQ1543" i="14" s="1"/>
  <c r="DQ1544" i="14" s="1"/>
  <c r="DQ1545" i="14" s="1"/>
  <c r="DQ1546" i="14" s="1"/>
  <c r="DQ1547" i="14" s="1"/>
  <c r="DQ1548" i="14" s="1"/>
  <c r="DQ1549" i="14" s="1"/>
  <c r="DQ1550" i="14" s="1"/>
  <c r="DQ1551" i="14" s="1"/>
  <c r="DQ1552" i="14" s="1"/>
  <c r="DQ1553" i="14" s="1"/>
  <c r="DQ1554" i="14" s="1"/>
  <c r="DQ1555" i="14" s="1"/>
  <c r="DQ1556" i="14" s="1"/>
  <c r="DQ1557" i="14" s="1"/>
  <c r="DQ1558" i="14" s="1"/>
  <c r="DQ1559" i="14" s="1"/>
  <c r="DQ1560" i="14" s="1"/>
  <c r="DQ1561" i="14" s="1"/>
  <c r="DQ1562" i="14" s="1"/>
  <c r="DQ1563" i="14" s="1"/>
  <c r="DQ1564" i="14" s="1"/>
  <c r="DQ1565" i="14" s="1"/>
  <c r="DQ1566" i="14" s="1"/>
  <c r="DQ1567" i="14" s="1"/>
  <c r="DQ1568" i="14" s="1"/>
  <c r="DQ1569" i="14" s="1"/>
  <c r="DQ1570" i="14" s="1"/>
  <c r="DQ1571" i="14" s="1"/>
  <c r="DQ1572" i="14" s="1"/>
  <c r="DQ1573" i="14" s="1"/>
  <c r="DQ1574" i="14" s="1"/>
  <c r="DQ1575" i="14" s="1"/>
  <c r="DQ1576" i="14" s="1"/>
  <c r="DQ1577" i="14" s="1"/>
  <c r="DQ1578" i="14" s="1"/>
  <c r="DQ1579" i="14" s="1"/>
  <c r="DQ1580" i="14" s="1"/>
  <c r="DQ1581" i="14" s="1"/>
  <c r="DQ1582" i="14" s="1"/>
  <c r="DQ1583" i="14" s="1"/>
  <c r="DQ1584" i="14" s="1"/>
  <c r="DQ1585" i="14" s="1"/>
  <c r="DQ1586" i="14" s="1"/>
  <c r="DQ1587" i="14" s="1"/>
  <c r="DQ1588" i="14" s="1"/>
  <c r="DQ1589" i="14" s="1"/>
  <c r="DQ1590" i="14" s="1"/>
  <c r="DQ1591" i="14" s="1"/>
  <c r="DQ1592" i="14" s="1"/>
  <c r="DQ1593" i="14" s="1"/>
  <c r="DQ1594" i="14" s="1"/>
  <c r="DQ1595" i="14" s="1"/>
  <c r="DQ1596" i="14" s="1"/>
  <c r="DQ1597" i="14" s="1"/>
  <c r="DQ1598" i="14" s="1"/>
  <c r="DQ1599" i="14" s="1"/>
  <c r="DQ1600" i="14" s="1"/>
  <c r="DQ1601" i="14" s="1"/>
  <c r="DQ1602" i="14" s="1"/>
  <c r="DQ1603" i="14" s="1"/>
  <c r="DQ1604" i="14" s="1"/>
  <c r="CT8" i="14"/>
  <c r="BT8" i="14"/>
  <c r="BT9" i="14" s="1"/>
  <c r="BT10" i="14" s="1"/>
  <c r="BT11" i="14" s="1"/>
  <c r="BT12" i="14" s="1"/>
  <c r="BT13" i="14" s="1"/>
  <c r="BT14" i="14" s="1"/>
  <c r="BT15" i="14" s="1"/>
  <c r="BT16" i="14" s="1"/>
  <c r="BT17" i="14" s="1"/>
  <c r="BT18" i="14" s="1"/>
  <c r="BT19" i="14" s="1"/>
  <c r="BT20" i="14" s="1"/>
  <c r="BT21" i="14" s="1"/>
  <c r="BT22" i="14" s="1"/>
  <c r="BT23" i="14" s="1"/>
  <c r="BT24" i="14" s="1"/>
  <c r="BT25" i="14" s="1"/>
  <c r="BT26" i="14" s="1"/>
  <c r="BT27" i="14" s="1"/>
  <c r="BT28" i="14" s="1"/>
  <c r="BT29" i="14" s="1"/>
  <c r="BT30" i="14" s="1"/>
  <c r="BT31" i="14" s="1"/>
  <c r="BT32" i="14" s="1"/>
  <c r="BT33" i="14" s="1"/>
  <c r="BT34" i="14" s="1"/>
  <c r="BT35" i="14" s="1"/>
  <c r="BT36" i="14" s="1"/>
  <c r="BT37" i="14" s="1"/>
  <c r="BT38" i="14" s="1"/>
  <c r="BT39" i="14" s="1"/>
  <c r="BT40" i="14" s="1"/>
  <c r="BT41" i="14" s="1"/>
  <c r="BT42" i="14" s="1"/>
  <c r="BT43" i="14" s="1"/>
  <c r="BT44" i="14" s="1"/>
  <c r="BT45" i="14" s="1"/>
  <c r="BT46" i="14" s="1"/>
  <c r="BT47" i="14" s="1"/>
  <c r="BT48" i="14" s="1"/>
  <c r="BT49" i="14" s="1"/>
  <c r="BT50" i="14" s="1"/>
  <c r="BT51" i="14" s="1"/>
  <c r="BT52" i="14" s="1"/>
  <c r="BT53" i="14" s="1"/>
  <c r="BT54" i="14" s="1"/>
  <c r="BT55" i="14" s="1"/>
  <c r="BT56" i="14" s="1"/>
  <c r="BT57" i="14" s="1"/>
  <c r="BT58" i="14" s="1"/>
  <c r="BT59" i="14" s="1"/>
  <c r="BT60" i="14" s="1"/>
  <c r="BT61" i="14" s="1"/>
  <c r="BT62" i="14" s="1"/>
  <c r="BT63" i="14" s="1"/>
  <c r="BT64" i="14" s="1"/>
  <c r="BT65" i="14" s="1"/>
  <c r="BT66" i="14" s="1"/>
  <c r="BT67" i="14" s="1"/>
  <c r="BT68" i="14" s="1"/>
  <c r="BT69" i="14" s="1"/>
  <c r="BT70" i="14" s="1"/>
  <c r="BT71" i="14" s="1"/>
  <c r="BT72" i="14" s="1"/>
  <c r="BT73" i="14" s="1"/>
  <c r="DS7" i="14"/>
  <c r="DS8" i="14" s="1"/>
  <c r="DQ7" i="14"/>
  <c r="DC7" i="14"/>
  <c r="DC8" i="14" s="1"/>
  <c r="DC9" i="14" s="1"/>
  <c r="DC10" i="14" s="1"/>
  <c r="DC11" i="14" s="1"/>
  <c r="DC12" i="14" s="1"/>
  <c r="DC13" i="14" s="1"/>
  <c r="DC14" i="14" s="1"/>
  <c r="DC15" i="14" s="1"/>
  <c r="DC16" i="14" s="1"/>
  <c r="DC17" i="14" s="1"/>
  <c r="DC18" i="14" s="1"/>
  <c r="DC19" i="14" s="1"/>
  <c r="DC20" i="14" s="1"/>
  <c r="DC21" i="14" s="1"/>
  <c r="DC22" i="14" s="1"/>
  <c r="DC23" i="14" s="1"/>
  <c r="DC24" i="14" s="1"/>
  <c r="DC25" i="14" s="1"/>
  <c r="DC26" i="14" s="1"/>
  <c r="DC27" i="14" s="1"/>
  <c r="DC28" i="14" s="1"/>
  <c r="DC29" i="14" s="1"/>
  <c r="DC30" i="14" s="1"/>
  <c r="DC31" i="14" s="1"/>
  <c r="DC32" i="14" s="1"/>
  <c r="DC33" i="14" s="1"/>
  <c r="DC34" i="14" s="1"/>
  <c r="DC35" i="14" s="1"/>
  <c r="DC36" i="14" s="1"/>
  <c r="DC37" i="14" s="1"/>
  <c r="DC38" i="14" s="1"/>
  <c r="DC39" i="14" s="1"/>
  <c r="DC40" i="14" s="1"/>
  <c r="DC41" i="14" s="1"/>
  <c r="DC42" i="14" s="1"/>
  <c r="DC43" i="14" s="1"/>
  <c r="DC44" i="14" s="1"/>
  <c r="DC45" i="14" s="1"/>
  <c r="DC46" i="14" s="1"/>
  <c r="DC47" i="14" s="1"/>
  <c r="DC48" i="14" s="1"/>
  <c r="DC49" i="14" s="1"/>
  <c r="DC50" i="14" s="1"/>
  <c r="DC51" i="14" s="1"/>
  <c r="DC52" i="14" s="1"/>
  <c r="DC53" i="14" s="1"/>
  <c r="DC54" i="14" s="1"/>
  <c r="DC55" i="14" s="1"/>
  <c r="DC56" i="14" s="1"/>
  <c r="DC57" i="14" s="1"/>
  <c r="DC58" i="14" s="1"/>
  <c r="DC59" i="14" s="1"/>
  <c r="DC60" i="14" s="1"/>
  <c r="DC61" i="14" s="1"/>
  <c r="DC62" i="14" s="1"/>
  <c r="DC63" i="14" s="1"/>
  <c r="DC64" i="14" s="1"/>
  <c r="DC65" i="14" s="1"/>
  <c r="DC66" i="14" s="1"/>
  <c r="DC67" i="14" s="1"/>
  <c r="DC68" i="14" s="1"/>
  <c r="DC69" i="14" s="1"/>
  <c r="DC70" i="14" s="1"/>
  <c r="DC71" i="14" s="1"/>
  <c r="DC72" i="14" s="1"/>
  <c r="DC73" i="14" s="1"/>
  <c r="DC74" i="14" s="1"/>
  <c r="DC75" i="14" s="1"/>
  <c r="DC76" i="14" s="1"/>
  <c r="DC77" i="14" s="1"/>
  <c r="DC78" i="14" s="1"/>
  <c r="DC79" i="14" s="1"/>
  <c r="DC80" i="14" s="1"/>
  <c r="DC81" i="14" s="1"/>
  <c r="DC82" i="14" s="1"/>
  <c r="DC83" i="14" s="1"/>
  <c r="DC84" i="14" s="1"/>
  <c r="DC85" i="14" s="1"/>
  <c r="DC86" i="14" s="1"/>
  <c r="DC87" i="14" s="1"/>
  <c r="DC88" i="14" s="1"/>
  <c r="DC89" i="14" s="1"/>
  <c r="DC90" i="14" s="1"/>
  <c r="DC91" i="14" s="1"/>
  <c r="DC92" i="14" s="1"/>
  <c r="DC93" i="14" s="1"/>
  <c r="DC94" i="14" s="1"/>
  <c r="DC95" i="14" s="1"/>
  <c r="DC96" i="14" s="1"/>
  <c r="DC97" i="14" s="1"/>
  <c r="DC98" i="14" s="1"/>
  <c r="DC99" i="14" s="1"/>
  <c r="DC100" i="14" s="1"/>
  <c r="DC101" i="14" s="1"/>
  <c r="DC102" i="14" s="1"/>
  <c r="DC103" i="14" s="1"/>
  <c r="DC104" i="14" s="1"/>
  <c r="DC105" i="14" s="1"/>
  <c r="DC106" i="14" s="1"/>
  <c r="DC107" i="14" s="1"/>
  <c r="DC108" i="14" s="1"/>
  <c r="DC109" i="14" s="1"/>
  <c r="DC110" i="14" s="1"/>
  <c r="DC111" i="14" s="1"/>
  <c r="DC112" i="14" s="1"/>
  <c r="DC113" i="14" s="1"/>
  <c r="DC114" i="14" s="1"/>
  <c r="DC115" i="14" s="1"/>
  <c r="DC116" i="14" s="1"/>
  <c r="DC117" i="14" s="1"/>
  <c r="DC118" i="14" s="1"/>
  <c r="DC119" i="14" s="1"/>
  <c r="DC120" i="14" s="1"/>
  <c r="DC121" i="14" s="1"/>
  <c r="DC122" i="14" s="1"/>
  <c r="DC123" i="14" s="1"/>
  <c r="DC124" i="14" s="1"/>
  <c r="DC125" i="14" s="1"/>
  <c r="DC126" i="14" s="1"/>
  <c r="DC127" i="14" s="1"/>
  <c r="DC128" i="14" s="1"/>
  <c r="DC129" i="14" s="1"/>
  <c r="DC130" i="14" s="1"/>
  <c r="DC131" i="14" s="1"/>
  <c r="DC132" i="14" s="1"/>
  <c r="DC133" i="14" s="1"/>
  <c r="DC134" i="14" s="1"/>
  <c r="DC135" i="14" s="1"/>
  <c r="DC136" i="14" s="1"/>
  <c r="DC137" i="14" s="1"/>
  <c r="DC138" i="14" s="1"/>
  <c r="DC139" i="14" s="1"/>
  <c r="DC140" i="14" s="1"/>
  <c r="DC141" i="14" s="1"/>
  <c r="DC142" i="14" s="1"/>
  <c r="DC143" i="14" s="1"/>
  <c r="DC144" i="14" s="1"/>
  <c r="DC145" i="14" s="1"/>
  <c r="DC146" i="14" s="1"/>
  <c r="DC147" i="14" s="1"/>
  <c r="DC148" i="14" s="1"/>
  <c r="DC149" i="14" s="1"/>
  <c r="DC150" i="14" s="1"/>
  <c r="DC151" i="14" s="1"/>
  <c r="DC152" i="14" s="1"/>
  <c r="DC153" i="14" s="1"/>
  <c r="DC154" i="14" s="1"/>
  <c r="DC155" i="14" s="1"/>
  <c r="DC156" i="14" s="1"/>
  <c r="DC157" i="14" s="1"/>
  <c r="DC158" i="14" s="1"/>
  <c r="DC159" i="14" s="1"/>
  <c r="DC160" i="14" s="1"/>
  <c r="DC161" i="14" s="1"/>
  <c r="DC162" i="14" s="1"/>
  <c r="DC163" i="14" s="1"/>
  <c r="DC164" i="14" s="1"/>
  <c r="DC165" i="14" s="1"/>
  <c r="DC166" i="14" s="1"/>
  <c r="DC167" i="14" s="1"/>
  <c r="DC168" i="14" s="1"/>
  <c r="DC169" i="14" s="1"/>
  <c r="DC170" i="14" s="1"/>
  <c r="DC171" i="14" s="1"/>
  <c r="DC172" i="14" s="1"/>
  <c r="DC173" i="14" s="1"/>
  <c r="DC174" i="14" s="1"/>
  <c r="DC175" i="14" s="1"/>
  <c r="DC176" i="14" s="1"/>
  <c r="DC177" i="14" s="1"/>
  <c r="DC178" i="14" s="1"/>
  <c r="DC179" i="14" s="1"/>
  <c r="DC180" i="14" s="1"/>
  <c r="DC181" i="14" s="1"/>
  <c r="DC182" i="14" s="1"/>
  <c r="DC183" i="14" s="1"/>
  <c r="DC184" i="14" s="1"/>
  <c r="DC185" i="14" s="1"/>
  <c r="DC186" i="14" s="1"/>
  <c r="DC187" i="14" s="1"/>
  <c r="DC188" i="14" s="1"/>
  <c r="DC189" i="14" s="1"/>
  <c r="DC190" i="14" s="1"/>
  <c r="DC191" i="14" s="1"/>
  <c r="DC192" i="14" s="1"/>
  <c r="DC193" i="14" s="1"/>
  <c r="DC194" i="14" s="1"/>
  <c r="DC195" i="14" s="1"/>
  <c r="DC196" i="14" s="1"/>
  <c r="DC197" i="14" s="1"/>
  <c r="DC198" i="14" s="1"/>
  <c r="DC199" i="14" s="1"/>
  <c r="DC200" i="14" s="1"/>
  <c r="DC201" i="14" s="1"/>
  <c r="DC202" i="14" s="1"/>
  <c r="DC203" i="14" s="1"/>
  <c r="DC204" i="14" s="1"/>
  <c r="DC205" i="14" s="1"/>
  <c r="DC206" i="14" s="1"/>
  <c r="DC207" i="14" s="1"/>
  <c r="DC208" i="14" s="1"/>
  <c r="DC209" i="14" s="1"/>
  <c r="DC210" i="14" s="1"/>
  <c r="DC211" i="14" s="1"/>
  <c r="DC212" i="14" s="1"/>
  <c r="DC213" i="14" s="1"/>
  <c r="DC214" i="14" s="1"/>
  <c r="DC215" i="14" s="1"/>
  <c r="DC216" i="14" s="1"/>
  <c r="DC217" i="14" s="1"/>
  <c r="DC218" i="14" s="1"/>
  <c r="DC219" i="14" s="1"/>
  <c r="DC220" i="14" s="1"/>
  <c r="DC221" i="14" s="1"/>
  <c r="DC222" i="14" s="1"/>
  <c r="DC223" i="14" s="1"/>
  <c r="DC224" i="14" s="1"/>
  <c r="DC225" i="14" s="1"/>
  <c r="DC226" i="14" s="1"/>
  <c r="DC227" i="14" s="1"/>
  <c r="DC228" i="14" s="1"/>
  <c r="DC229" i="14" s="1"/>
  <c r="DC230" i="14" s="1"/>
  <c r="DC231" i="14" s="1"/>
  <c r="DC232" i="14" s="1"/>
  <c r="DC233" i="14" s="1"/>
  <c r="DC234" i="14" s="1"/>
  <c r="DC235" i="14" s="1"/>
  <c r="DC236" i="14" s="1"/>
  <c r="DC237" i="14" s="1"/>
  <c r="DC238" i="14" s="1"/>
  <c r="DC239" i="14" s="1"/>
  <c r="DC240" i="14" s="1"/>
  <c r="DC241" i="14" s="1"/>
  <c r="DC242" i="14" s="1"/>
  <c r="DC243" i="14" s="1"/>
  <c r="DC244" i="14" s="1"/>
  <c r="DC245" i="14" s="1"/>
  <c r="DC246" i="14" s="1"/>
  <c r="DC247" i="14" s="1"/>
  <c r="DC248" i="14" s="1"/>
  <c r="DC249" i="14" s="1"/>
  <c r="DC250" i="14" s="1"/>
  <c r="DC251" i="14" s="1"/>
  <c r="DC252" i="14" s="1"/>
  <c r="DC253" i="14" s="1"/>
  <c r="DC254" i="14" s="1"/>
  <c r="DC255" i="14" s="1"/>
  <c r="DC256" i="14" s="1"/>
  <c r="DC257" i="14" s="1"/>
  <c r="DC258" i="14" s="1"/>
  <c r="DC259" i="14" s="1"/>
  <c r="DC260" i="14" s="1"/>
  <c r="DC261" i="14" s="1"/>
  <c r="DC262" i="14" s="1"/>
  <c r="DC263" i="14" s="1"/>
  <c r="DC264" i="14" s="1"/>
  <c r="DC265" i="14" s="1"/>
  <c r="DC266" i="14" s="1"/>
  <c r="DC267" i="14" s="1"/>
  <c r="DC268" i="14" s="1"/>
  <c r="DC269" i="14" s="1"/>
  <c r="DC270" i="14" s="1"/>
  <c r="DC271" i="14" s="1"/>
  <c r="DC272" i="14" s="1"/>
  <c r="DC273" i="14" s="1"/>
  <c r="DC274" i="14" s="1"/>
  <c r="DC275" i="14" s="1"/>
  <c r="DC276" i="14" s="1"/>
  <c r="DC277" i="14" s="1"/>
  <c r="DC278" i="14" s="1"/>
  <c r="DC279" i="14" s="1"/>
  <c r="DC280" i="14" s="1"/>
  <c r="DC281" i="14" s="1"/>
  <c r="DC282" i="14" s="1"/>
  <c r="DC283" i="14" s="1"/>
  <c r="DC284" i="14" s="1"/>
  <c r="DC285" i="14" s="1"/>
  <c r="DC286" i="14" s="1"/>
  <c r="DC287" i="14" s="1"/>
  <c r="DC288" i="14" s="1"/>
  <c r="DC289" i="14" s="1"/>
  <c r="DC290" i="14" s="1"/>
  <c r="DC291" i="14" s="1"/>
  <c r="DC292" i="14" s="1"/>
  <c r="DC293" i="14" s="1"/>
  <c r="DC294" i="14" s="1"/>
  <c r="DC295" i="14" s="1"/>
  <c r="DC296" i="14" s="1"/>
  <c r="DC297" i="14" s="1"/>
  <c r="DC298" i="14" s="1"/>
  <c r="DC299" i="14" s="1"/>
  <c r="DC300" i="14" s="1"/>
  <c r="DC301" i="14" s="1"/>
  <c r="DC302" i="14" s="1"/>
  <c r="DC303" i="14" s="1"/>
  <c r="DC304" i="14" s="1"/>
  <c r="DC305" i="14" s="1"/>
  <c r="DC306" i="14" s="1"/>
  <c r="DC307" i="14" s="1"/>
  <c r="DC308" i="14" s="1"/>
  <c r="DC309" i="14" s="1"/>
  <c r="DC310" i="14" s="1"/>
  <c r="DC311" i="14" s="1"/>
  <c r="DC312" i="14" s="1"/>
  <c r="DC313" i="14" s="1"/>
  <c r="DC314" i="14" s="1"/>
  <c r="DC315" i="14" s="1"/>
  <c r="DC316" i="14" s="1"/>
  <c r="DC317" i="14" s="1"/>
  <c r="DC318" i="14" s="1"/>
  <c r="DC319" i="14" s="1"/>
  <c r="DC320" i="14" s="1"/>
  <c r="DC321" i="14" s="1"/>
  <c r="DC322" i="14" s="1"/>
  <c r="DC323" i="14" s="1"/>
  <c r="DC324" i="14" s="1"/>
  <c r="DC325" i="14" s="1"/>
  <c r="DC326" i="14" s="1"/>
  <c r="DC327" i="14" s="1"/>
  <c r="DC328" i="14" s="1"/>
  <c r="DC329" i="14" s="1"/>
  <c r="DC330" i="14" s="1"/>
  <c r="DC331" i="14" s="1"/>
  <c r="DC332" i="14" s="1"/>
  <c r="DC333" i="14" s="1"/>
  <c r="DC334" i="14" s="1"/>
  <c r="DC335" i="14" s="1"/>
  <c r="DC336" i="14" s="1"/>
  <c r="DC337" i="14" s="1"/>
  <c r="DC338" i="14" s="1"/>
  <c r="DC339" i="14" s="1"/>
  <c r="DC340" i="14" s="1"/>
  <c r="DC341" i="14" s="1"/>
  <c r="DC342" i="14" s="1"/>
  <c r="DC343" i="14" s="1"/>
  <c r="DC344" i="14" s="1"/>
  <c r="DC345" i="14" s="1"/>
  <c r="DC346" i="14" s="1"/>
  <c r="DC347" i="14" s="1"/>
  <c r="DC348" i="14" s="1"/>
  <c r="DC349" i="14" s="1"/>
  <c r="DC350" i="14" s="1"/>
  <c r="DC351" i="14" s="1"/>
  <c r="DC352" i="14" s="1"/>
  <c r="DC353" i="14" s="1"/>
  <c r="DC354" i="14" s="1"/>
  <c r="DC355" i="14" s="1"/>
  <c r="DC356" i="14" s="1"/>
  <c r="DC357" i="14" s="1"/>
  <c r="DC358" i="14" s="1"/>
  <c r="DC359" i="14" s="1"/>
  <c r="DC360" i="14" s="1"/>
  <c r="DC361" i="14" s="1"/>
  <c r="DC362" i="14" s="1"/>
  <c r="DC363" i="14" s="1"/>
  <c r="DC364" i="14" s="1"/>
  <c r="DC365" i="14" s="1"/>
  <c r="DC366" i="14" s="1"/>
  <c r="DC367" i="14" s="1"/>
  <c r="DC368" i="14" s="1"/>
  <c r="DC369" i="14" s="1"/>
  <c r="DC370" i="14" s="1"/>
  <c r="DC371" i="14" s="1"/>
  <c r="DC372" i="14" s="1"/>
  <c r="DC373" i="14" s="1"/>
  <c r="DC374" i="14" s="1"/>
  <c r="DC375" i="14" s="1"/>
  <c r="DC376" i="14" s="1"/>
  <c r="DC377" i="14" s="1"/>
  <c r="DC378" i="14" s="1"/>
  <c r="DC379" i="14" s="1"/>
  <c r="DC380" i="14" s="1"/>
  <c r="DC381" i="14" s="1"/>
  <c r="DC382" i="14" s="1"/>
  <c r="DC383" i="14" s="1"/>
  <c r="DC384" i="14" s="1"/>
  <c r="DC385" i="14" s="1"/>
  <c r="DC386" i="14" s="1"/>
  <c r="DC387" i="14" s="1"/>
  <c r="DC388" i="14" s="1"/>
  <c r="DC389" i="14" s="1"/>
  <c r="DC390" i="14" s="1"/>
  <c r="DC391" i="14" s="1"/>
  <c r="DC392" i="14" s="1"/>
  <c r="DC393" i="14" s="1"/>
  <c r="DC394" i="14" s="1"/>
  <c r="DC395" i="14" s="1"/>
  <c r="DC396" i="14" s="1"/>
  <c r="DC397" i="14" s="1"/>
  <c r="DC398" i="14" s="1"/>
  <c r="DC399" i="14" s="1"/>
  <c r="DC400" i="14" s="1"/>
  <c r="DC401" i="14" s="1"/>
  <c r="DC402" i="14" s="1"/>
  <c r="DC403" i="14" s="1"/>
  <c r="DC404" i="14" s="1"/>
  <c r="DC405" i="14" s="1"/>
  <c r="DC406" i="14" s="1"/>
  <c r="DC407" i="14" s="1"/>
  <c r="DC408" i="14" s="1"/>
  <c r="DC409" i="14" s="1"/>
  <c r="DC410" i="14" s="1"/>
  <c r="DC411" i="14" s="1"/>
  <c r="DC412" i="14" s="1"/>
  <c r="DC413" i="14" s="1"/>
  <c r="DC414" i="14" s="1"/>
  <c r="DC415" i="14" s="1"/>
  <c r="DC416" i="14" s="1"/>
  <c r="DC417" i="14" s="1"/>
  <c r="DC418" i="14" s="1"/>
  <c r="DC419" i="14" s="1"/>
  <c r="DC420" i="14" s="1"/>
  <c r="DC421" i="14" s="1"/>
  <c r="DC422" i="14" s="1"/>
  <c r="DC423" i="14" s="1"/>
  <c r="DC424" i="14" s="1"/>
  <c r="DC425" i="14" s="1"/>
  <c r="DC426" i="14" s="1"/>
  <c r="DC427" i="14" s="1"/>
  <c r="DC428" i="14" s="1"/>
  <c r="DC429" i="14" s="1"/>
  <c r="DC430" i="14" s="1"/>
  <c r="DC431" i="14" s="1"/>
  <c r="DC432" i="14" s="1"/>
  <c r="DC433" i="14" s="1"/>
  <c r="DC434" i="14" s="1"/>
  <c r="DC435" i="14" s="1"/>
  <c r="DC436" i="14" s="1"/>
  <c r="DC437" i="14" s="1"/>
  <c r="DC438" i="14" s="1"/>
  <c r="DC439" i="14" s="1"/>
  <c r="DC440" i="14" s="1"/>
  <c r="DC441" i="14" s="1"/>
  <c r="DC442" i="14" s="1"/>
  <c r="DC443" i="14" s="1"/>
  <c r="DC444" i="14" s="1"/>
  <c r="DC445" i="14" s="1"/>
  <c r="DC446" i="14" s="1"/>
  <c r="DC447" i="14" s="1"/>
  <c r="DC448" i="14" s="1"/>
  <c r="DC449" i="14" s="1"/>
  <c r="DC450" i="14" s="1"/>
  <c r="DC451" i="14" s="1"/>
  <c r="DC452" i="14" s="1"/>
  <c r="DC453" i="14" s="1"/>
  <c r="DC454" i="14" s="1"/>
  <c r="DC455" i="14" s="1"/>
  <c r="DC456" i="14" s="1"/>
  <c r="DC457" i="14" s="1"/>
  <c r="DC458" i="14" s="1"/>
  <c r="DC459" i="14" s="1"/>
  <c r="DC460" i="14" s="1"/>
  <c r="DC461" i="14" s="1"/>
  <c r="DC462" i="14" s="1"/>
  <c r="DC463" i="14" s="1"/>
  <c r="DC464" i="14" s="1"/>
  <c r="DC465" i="14" s="1"/>
  <c r="DC466" i="14" s="1"/>
  <c r="DC467" i="14" s="1"/>
  <c r="DC468" i="14" s="1"/>
  <c r="DC469" i="14" s="1"/>
  <c r="DC470" i="14" s="1"/>
  <c r="DC471" i="14" s="1"/>
  <c r="DC472" i="14" s="1"/>
  <c r="DC473" i="14" s="1"/>
  <c r="DC474" i="14" s="1"/>
  <c r="DC475" i="14" s="1"/>
  <c r="DC476" i="14" s="1"/>
  <c r="DC477" i="14" s="1"/>
  <c r="DC478" i="14" s="1"/>
  <c r="DC479" i="14" s="1"/>
  <c r="DC480" i="14" s="1"/>
  <c r="DC481" i="14" s="1"/>
  <c r="DC482" i="14" s="1"/>
  <c r="DC483" i="14" s="1"/>
  <c r="DC484" i="14" s="1"/>
  <c r="DC485" i="14" s="1"/>
  <c r="DC486" i="14" s="1"/>
  <c r="DC487" i="14" s="1"/>
  <c r="DC488" i="14" s="1"/>
  <c r="DC489" i="14" s="1"/>
  <c r="DC490" i="14" s="1"/>
  <c r="DC491" i="14" s="1"/>
  <c r="DC492" i="14" s="1"/>
  <c r="DC493" i="14" s="1"/>
  <c r="DC494" i="14" s="1"/>
  <c r="DC495" i="14" s="1"/>
  <c r="DC496" i="14" s="1"/>
  <c r="DC497" i="14" s="1"/>
  <c r="DC498" i="14" s="1"/>
  <c r="DC499" i="14" s="1"/>
  <c r="DC500" i="14" s="1"/>
  <c r="DC501" i="14" s="1"/>
  <c r="DC502" i="14" s="1"/>
  <c r="DC503" i="14" s="1"/>
  <c r="DC504" i="14" s="1"/>
  <c r="DC505" i="14" s="1"/>
  <c r="DC506" i="14" s="1"/>
  <c r="DC507" i="14" s="1"/>
  <c r="DC508" i="14" s="1"/>
  <c r="DC509" i="14" s="1"/>
  <c r="DC510" i="14" s="1"/>
  <c r="DC511" i="14" s="1"/>
  <c r="DC512" i="14" s="1"/>
  <c r="DC513" i="14" s="1"/>
  <c r="DC514" i="14" s="1"/>
  <c r="DC515" i="14" s="1"/>
  <c r="DC516" i="14" s="1"/>
  <c r="DC517" i="14" s="1"/>
  <c r="DC518" i="14" s="1"/>
  <c r="DC519" i="14" s="1"/>
  <c r="DC520" i="14" s="1"/>
  <c r="DC521" i="14" s="1"/>
  <c r="DC522" i="14" s="1"/>
  <c r="DC523" i="14" s="1"/>
  <c r="DC524" i="14" s="1"/>
  <c r="DC525" i="14" s="1"/>
  <c r="DC526" i="14" s="1"/>
  <c r="DC527" i="14" s="1"/>
  <c r="DC528" i="14" s="1"/>
  <c r="DC529" i="14" s="1"/>
  <c r="DC530" i="14" s="1"/>
  <c r="DC531" i="14" s="1"/>
  <c r="DC532" i="14" s="1"/>
  <c r="DC533" i="14" s="1"/>
  <c r="DC534" i="14" s="1"/>
  <c r="DC535" i="14" s="1"/>
  <c r="DC536" i="14" s="1"/>
  <c r="DC537" i="14" s="1"/>
  <c r="DC538" i="14" s="1"/>
  <c r="DC539" i="14" s="1"/>
  <c r="DC540" i="14" s="1"/>
  <c r="DC541" i="14" s="1"/>
  <c r="DC542" i="14" s="1"/>
  <c r="DC543" i="14" s="1"/>
  <c r="DC544" i="14" s="1"/>
  <c r="DC545" i="14" s="1"/>
  <c r="DC546" i="14" s="1"/>
  <c r="DC547" i="14" s="1"/>
  <c r="DC548" i="14" s="1"/>
  <c r="DC549" i="14" s="1"/>
  <c r="DC550" i="14" s="1"/>
  <c r="DC551" i="14" s="1"/>
  <c r="DC552" i="14" s="1"/>
  <c r="DC553" i="14" s="1"/>
  <c r="DC554" i="14" s="1"/>
  <c r="DC555" i="14" s="1"/>
  <c r="CX7" i="14"/>
  <c r="CX8" i="14" s="1"/>
  <c r="CX9" i="14" s="1"/>
  <c r="CX10" i="14" s="1"/>
  <c r="CX11" i="14" s="1"/>
  <c r="CX12" i="14" s="1"/>
  <c r="CX13" i="14" s="1"/>
  <c r="CX14" i="14" s="1"/>
  <c r="CX15" i="14" s="1"/>
  <c r="CX16" i="14" s="1"/>
  <c r="CX17" i="14" s="1"/>
  <c r="CX18" i="14" s="1"/>
  <c r="CX19" i="14" s="1"/>
  <c r="CX20" i="14" s="1"/>
  <c r="CX21" i="14" s="1"/>
  <c r="CX22" i="14" s="1"/>
  <c r="CX23" i="14" s="1"/>
  <c r="CX24" i="14" s="1"/>
  <c r="CX25" i="14" s="1"/>
  <c r="CX26" i="14" s="1"/>
  <c r="CX27" i="14" s="1"/>
  <c r="CX28" i="14" s="1"/>
  <c r="CX29" i="14" s="1"/>
  <c r="CX30" i="14" s="1"/>
  <c r="CX31" i="14" s="1"/>
  <c r="CX32" i="14" s="1"/>
  <c r="CX33" i="14" s="1"/>
  <c r="CX34" i="14" s="1"/>
  <c r="CX35" i="14" s="1"/>
  <c r="CX36" i="14" s="1"/>
  <c r="CX37" i="14" s="1"/>
  <c r="CX38" i="14" s="1"/>
  <c r="CX39" i="14" s="1"/>
  <c r="CX40" i="14" s="1"/>
  <c r="CX41" i="14" s="1"/>
  <c r="CX42" i="14" s="1"/>
  <c r="CX43" i="14" s="1"/>
  <c r="CX44" i="14" s="1"/>
  <c r="CX45" i="14" s="1"/>
  <c r="CX46" i="14" s="1"/>
  <c r="CX47" i="14" s="1"/>
  <c r="CX48" i="14" s="1"/>
  <c r="CT7" i="14"/>
  <c r="BT7" i="14"/>
  <c r="BR7" i="14"/>
  <c r="BR8" i="14" s="1"/>
  <c r="BR9" i="14" s="1"/>
  <c r="BR10" i="14" s="1"/>
  <c r="BR11" i="14" s="1"/>
  <c r="BR12" i="14" s="1"/>
  <c r="BR13" i="14" s="1"/>
  <c r="BR14" i="14" s="1"/>
  <c r="BR15" i="14" s="1"/>
  <c r="BR16" i="14" s="1"/>
  <c r="BR17" i="14" s="1"/>
  <c r="BR18" i="14" s="1"/>
  <c r="BR19" i="14" s="1"/>
  <c r="BR20" i="14" s="1"/>
  <c r="BR21" i="14" s="1"/>
  <c r="BR22" i="14" s="1"/>
  <c r="BR23" i="14" s="1"/>
  <c r="BR24" i="14" s="1"/>
  <c r="BR25" i="14" s="1"/>
  <c r="BR26" i="14" s="1"/>
  <c r="BR27" i="14" s="1"/>
  <c r="BR28" i="14" s="1"/>
  <c r="BR29" i="14" s="1"/>
  <c r="BR30" i="14" s="1"/>
  <c r="BR31" i="14" s="1"/>
  <c r="BR32" i="14" s="1"/>
  <c r="BR33" i="14" s="1"/>
  <c r="BR34" i="14" s="1"/>
  <c r="BR35" i="14" s="1"/>
  <c r="BR36" i="14" s="1"/>
  <c r="BR37" i="14" s="1"/>
  <c r="BR38" i="14" s="1"/>
  <c r="BR39" i="14" s="1"/>
  <c r="BR40" i="14" s="1"/>
  <c r="BR41" i="14" s="1"/>
  <c r="BR42" i="14" s="1"/>
  <c r="BR43" i="14" s="1"/>
  <c r="BR44" i="14" s="1"/>
  <c r="BR45" i="14" s="1"/>
  <c r="BR46" i="14" s="1"/>
  <c r="BR47" i="14" s="1"/>
  <c r="BR48" i="14" s="1"/>
  <c r="BR49" i="14" s="1"/>
  <c r="BR50" i="14" s="1"/>
  <c r="BR51" i="14" s="1"/>
  <c r="BR52" i="14" s="1"/>
  <c r="BR53" i="14" s="1"/>
  <c r="BF7" i="14"/>
  <c r="BF8" i="14" s="1"/>
  <c r="BF9" i="14" s="1"/>
  <c r="BF10" i="14" s="1"/>
  <c r="BF11" i="14" s="1"/>
  <c r="BF12" i="14" s="1"/>
  <c r="BF13" i="14" s="1"/>
  <c r="BF14" i="14" s="1"/>
  <c r="BF15" i="14" s="1"/>
  <c r="BF16" i="14" s="1"/>
  <c r="BF17" i="14" s="1"/>
  <c r="BF18" i="14" s="1"/>
  <c r="BF19" i="14" s="1"/>
  <c r="BF20" i="14" s="1"/>
  <c r="BF21" i="14" s="1"/>
  <c r="BF22" i="14" s="1"/>
  <c r="BF23" i="14" s="1"/>
  <c r="BF24" i="14" s="1"/>
  <c r="BF25" i="14" s="1"/>
  <c r="BF26" i="14" s="1"/>
  <c r="BF27" i="14" s="1"/>
  <c r="BF28" i="14" s="1"/>
  <c r="BF29" i="14" s="1"/>
  <c r="BF30" i="14" s="1"/>
  <c r="BF31" i="14" s="1"/>
  <c r="BF32" i="14" s="1"/>
  <c r="BF33" i="14" s="1"/>
  <c r="BF34" i="14" s="1"/>
  <c r="BF35" i="14" s="1"/>
  <c r="BF36" i="14" s="1"/>
  <c r="BF37" i="14" s="1"/>
  <c r="BF38" i="14" s="1"/>
  <c r="BF39" i="14" s="1"/>
  <c r="BF40" i="14" s="1"/>
  <c r="BF41" i="14" s="1"/>
  <c r="BF42" i="14" s="1"/>
  <c r="BF43" i="14" s="1"/>
  <c r="BF44" i="14" s="1"/>
  <c r="BF45" i="14" s="1"/>
  <c r="BF46" i="14" s="1"/>
  <c r="BF47" i="14" s="1"/>
  <c r="BF48" i="14" s="1"/>
  <c r="BF49" i="14" s="1"/>
  <c r="BF50" i="14" s="1"/>
  <c r="BF51" i="14" s="1"/>
  <c r="BF52" i="14" s="1"/>
  <c r="BF53" i="14" s="1"/>
  <c r="BF54" i="14" s="1"/>
  <c r="BF55" i="14" s="1"/>
  <c r="BF56" i="14" s="1"/>
  <c r="BF57" i="14" s="1"/>
  <c r="BF58" i="14" s="1"/>
  <c r="BF59" i="14" s="1"/>
  <c r="BF60" i="14" s="1"/>
  <c r="BF61" i="14" s="1"/>
  <c r="BF62" i="14" s="1"/>
  <c r="BF63" i="14" s="1"/>
  <c r="BF64" i="14" s="1"/>
  <c r="BF65" i="14" s="1"/>
  <c r="BF66" i="14" s="1"/>
  <c r="BF67" i="14" s="1"/>
  <c r="BF68" i="14" s="1"/>
  <c r="BF69" i="14" s="1"/>
  <c r="BF70" i="14" s="1"/>
  <c r="BF71" i="14" s="1"/>
  <c r="BF72" i="14" s="1"/>
  <c r="BF73" i="14" s="1"/>
  <c r="BF74" i="14" s="1"/>
  <c r="BF75" i="14" s="1"/>
  <c r="BF76" i="14" s="1"/>
  <c r="BF77" i="14" s="1"/>
  <c r="BF78" i="14" s="1"/>
  <c r="BF79" i="14" s="1"/>
  <c r="BF80" i="14" s="1"/>
  <c r="BF81" i="14" s="1"/>
  <c r="BF82" i="14" s="1"/>
  <c r="BF83" i="14" s="1"/>
  <c r="BF84" i="14" s="1"/>
  <c r="BF85" i="14" s="1"/>
  <c r="BF86" i="14" s="1"/>
  <c r="BF87" i="14" s="1"/>
  <c r="BF88" i="14" s="1"/>
  <c r="BF89" i="14" s="1"/>
  <c r="BF90" i="14" s="1"/>
  <c r="BF91" i="14" s="1"/>
  <c r="BF92" i="14" s="1"/>
  <c r="BF93" i="14" s="1"/>
  <c r="DS6" i="14"/>
  <c r="DQ6" i="14"/>
  <c r="DE6" i="14"/>
  <c r="DE7" i="14" s="1"/>
  <c r="DE8" i="14" s="1"/>
  <c r="DE9" i="14" s="1"/>
  <c r="DE10" i="14" s="1"/>
  <c r="DE11" i="14" s="1"/>
  <c r="DE12" i="14" s="1"/>
  <c r="DE13" i="14" s="1"/>
  <c r="DE14" i="14" s="1"/>
  <c r="DE15" i="14" s="1"/>
  <c r="DE16" i="14" s="1"/>
  <c r="DE17" i="14" s="1"/>
  <c r="DE18" i="14" s="1"/>
  <c r="DE19" i="14" s="1"/>
  <c r="DE20" i="14" s="1"/>
  <c r="DE21" i="14" s="1"/>
  <c r="DE22" i="14" s="1"/>
  <c r="DE23" i="14" s="1"/>
  <c r="DE24" i="14" s="1"/>
  <c r="DE25" i="14" s="1"/>
  <c r="DE26" i="14" s="1"/>
  <c r="DE27" i="14" s="1"/>
  <c r="DE28" i="14" s="1"/>
  <c r="DE29" i="14" s="1"/>
  <c r="DE30" i="14" s="1"/>
  <c r="DE31" i="14" s="1"/>
  <c r="DE32" i="14" s="1"/>
  <c r="DE33" i="14" s="1"/>
  <c r="DE34" i="14" s="1"/>
  <c r="DE35" i="14" s="1"/>
  <c r="DE36" i="14" s="1"/>
  <c r="DE37" i="14" s="1"/>
  <c r="DE38" i="14" s="1"/>
  <c r="DE39" i="14" s="1"/>
  <c r="DE40" i="14" s="1"/>
  <c r="DE41" i="14" s="1"/>
  <c r="DE42" i="14" s="1"/>
  <c r="DE43" i="14" s="1"/>
  <c r="DE44" i="14" s="1"/>
  <c r="DE45" i="14" s="1"/>
  <c r="DE46" i="14" s="1"/>
  <c r="DE47" i="14" s="1"/>
  <c r="DE48" i="14" s="1"/>
  <c r="DE49" i="14" s="1"/>
  <c r="DE50" i="14" s="1"/>
  <c r="DE51" i="14" s="1"/>
  <c r="DE52" i="14" s="1"/>
  <c r="DE53" i="14" s="1"/>
  <c r="DE54" i="14" s="1"/>
  <c r="DE55" i="14" s="1"/>
  <c r="DE56" i="14" s="1"/>
  <c r="DE57" i="14" s="1"/>
  <c r="DE58" i="14" s="1"/>
  <c r="DE59" i="14" s="1"/>
  <c r="DE60" i="14" s="1"/>
  <c r="DE61" i="14" s="1"/>
  <c r="DE62" i="14" s="1"/>
  <c r="DE63" i="14" s="1"/>
  <c r="DE64" i="14" s="1"/>
  <c r="DE65" i="14" s="1"/>
  <c r="DE66" i="14" s="1"/>
  <c r="DE67" i="14" s="1"/>
  <c r="DE68" i="14" s="1"/>
  <c r="DE69" i="14" s="1"/>
  <c r="DE70" i="14" s="1"/>
  <c r="DE71" i="14" s="1"/>
  <c r="DE72" i="14" s="1"/>
  <c r="DE73" i="14" s="1"/>
  <c r="DE74" i="14" s="1"/>
  <c r="DE75" i="14" s="1"/>
  <c r="DE76" i="14" s="1"/>
  <c r="DE77" i="14" s="1"/>
  <c r="DE78" i="14" s="1"/>
  <c r="DE79" i="14" s="1"/>
  <c r="DE80" i="14" s="1"/>
  <c r="DE81" i="14" s="1"/>
  <c r="DE82" i="14" s="1"/>
  <c r="DE83" i="14" s="1"/>
  <c r="DE84" i="14" s="1"/>
  <c r="DE85" i="14" s="1"/>
  <c r="DE86" i="14" s="1"/>
  <c r="DE87" i="14" s="1"/>
  <c r="DE88" i="14" s="1"/>
  <c r="DE89" i="14" s="1"/>
  <c r="DE90" i="14" s="1"/>
  <c r="DE91" i="14" s="1"/>
  <c r="DE92" i="14" s="1"/>
  <c r="DE93" i="14" s="1"/>
  <c r="DE94" i="14" s="1"/>
  <c r="DE95" i="14" s="1"/>
  <c r="DE96" i="14" s="1"/>
  <c r="DE97" i="14" s="1"/>
  <c r="DE98" i="14" s="1"/>
  <c r="DE99" i="14" s="1"/>
  <c r="DE100" i="14" s="1"/>
  <c r="DE101" i="14" s="1"/>
  <c r="DE102" i="14" s="1"/>
  <c r="DE103" i="14" s="1"/>
  <c r="DE104" i="14" s="1"/>
  <c r="DE105" i="14" s="1"/>
  <c r="DE106" i="14" s="1"/>
  <c r="DE107" i="14" s="1"/>
  <c r="DE108" i="14" s="1"/>
  <c r="DE109" i="14" s="1"/>
  <c r="DE110" i="14" s="1"/>
  <c r="DE111" i="14" s="1"/>
  <c r="DE112" i="14" s="1"/>
  <c r="DE113" i="14" s="1"/>
  <c r="DE114" i="14" s="1"/>
  <c r="DE115" i="14" s="1"/>
  <c r="DE116" i="14" s="1"/>
  <c r="DE117" i="14" s="1"/>
  <c r="DE118" i="14" s="1"/>
  <c r="DE119" i="14" s="1"/>
  <c r="DE120" i="14" s="1"/>
  <c r="DE121" i="14" s="1"/>
  <c r="DE122" i="14" s="1"/>
  <c r="DE123" i="14" s="1"/>
  <c r="DE124" i="14" s="1"/>
  <c r="DE125" i="14" s="1"/>
  <c r="DE126" i="14" s="1"/>
  <c r="DE127" i="14" s="1"/>
  <c r="DE128" i="14" s="1"/>
  <c r="DE129" i="14" s="1"/>
  <c r="DE130" i="14" s="1"/>
  <c r="DE131" i="14" s="1"/>
  <c r="DE132" i="14" s="1"/>
  <c r="DE133" i="14" s="1"/>
  <c r="DE134" i="14" s="1"/>
  <c r="DE135" i="14" s="1"/>
  <c r="DE136" i="14" s="1"/>
  <c r="DE137" i="14" s="1"/>
  <c r="DE138" i="14" s="1"/>
  <c r="DE139" i="14" s="1"/>
  <c r="DE140" i="14" s="1"/>
  <c r="DE141" i="14" s="1"/>
  <c r="DE142" i="14" s="1"/>
  <c r="DE143" i="14" s="1"/>
  <c r="DE144" i="14" s="1"/>
  <c r="DE145" i="14" s="1"/>
  <c r="DE146" i="14" s="1"/>
  <c r="DE147" i="14" s="1"/>
  <c r="DE148" i="14" s="1"/>
  <c r="DE149" i="14" s="1"/>
  <c r="DE150" i="14" s="1"/>
  <c r="DE151" i="14" s="1"/>
  <c r="DE152" i="14" s="1"/>
  <c r="DE153" i="14" s="1"/>
  <c r="DE154" i="14" s="1"/>
  <c r="DE155" i="14" s="1"/>
  <c r="DE156" i="14" s="1"/>
  <c r="DE157" i="14" s="1"/>
  <c r="DE158" i="14" s="1"/>
  <c r="DE159" i="14" s="1"/>
  <c r="DE160" i="14" s="1"/>
  <c r="DE161" i="14" s="1"/>
  <c r="DE162" i="14" s="1"/>
  <c r="DE163" i="14" s="1"/>
  <c r="DE164" i="14" s="1"/>
  <c r="DE165" i="14" s="1"/>
  <c r="DE166" i="14" s="1"/>
  <c r="DE167" i="14" s="1"/>
  <c r="DE168" i="14" s="1"/>
  <c r="DE169" i="14" s="1"/>
  <c r="DE170" i="14" s="1"/>
  <c r="DE171" i="14" s="1"/>
  <c r="DE172" i="14" s="1"/>
  <c r="DE173" i="14" s="1"/>
  <c r="DE174" i="14" s="1"/>
  <c r="DE175" i="14" s="1"/>
  <c r="DE176" i="14" s="1"/>
  <c r="DE177" i="14" s="1"/>
  <c r="DE178" i="14" s="1"/>
  <c r="DE179" i="14" s="1"/>
  <c r="DE180" i="14" s="1"/>
  <c r="DE181" i="14" s="1"/>
  <c r="DE182" i="14" s="1"/>
  <c r="DE183" i="14" s="1"/>
  <c r="DE184" i="14" s="1"/>
  <c r="DE185" i="14" s="1"/>
  <c r="DE186" i="14" s="1"/>
  <c r="DE187" i="14" s="1"/>
  <c r="DE188" i="14" s="1"/>
  <c r="DE189" i="14" s="1"/>
  <c r="DE190" i="14" s="1"/>
  <c r="DE191" i="14" s="1"/>
  <c r="DE192" i="14" s="1"/>
  <c r="DE193" i="14" s="1"/>
  <c r="DE194" i="14" s="1"/>
  <c r="DE195" i="14" s="1"/>
  <c r="DE196" i="14" s="1"/>
  <c r="DE197" i="14" s="1"/>
  <c r="DE198" i="14" s="1"/>
  <c r="DE199" i="14" s="1"/>
  <c r="DE200" i="14" s="1"/>
  <c r="DE201" i="14" s="1"/>
  <c r="DE202" i="14" s="1"/>
  <c r="DE203" i="14" s="1"/>
  <c r="DE204" i="14" s="1"/>
  <c r="DE205" i="14" s="1"/>
  <c r="DE206" i="14" s="1"/>
  <c r="DE207" i="14" s="1"/>
  <c r="DE208" i="14" s="1"/>
  <c r="DE209" i="14" s="1"/>
  <c r="DE210" i="14" s="1"/>
  <c r="DE211" i="14" s="1"/>
  <c r="DE212" i="14" s="1"/>
  <c r="DE213" i="14" s="1"/>
  <c r="DE214" i="14" s="1"/>
  <c r="DE215" i="14" s="1"/>
  <c r="DE216" i="14" s="1"/>
  <c r="DE217" i="14" s="1"/>
  <c r="DE218" i="14" s="1"/>
  <c r="DE219" i="14" s="1"/>
  <c r="DE220" i="14" s="1"/>
  <c r="DE221" i="14" s="1"/>
  <c r="DE222" i="14" s="1"/>
  <c r="DE223" i="14" s="1"/>
  <c r="DE224" i="14" s="1"/>
  <c r="DE225" i="14" s="1"/>
  <c r="DE226" i="14" s="1"/>
  <c r="DE227" i="14" s="1"/>
  <c r="DE228" i="14" s="1"/>
  <c r="DE229" i="14" s="1"/>
  <c r="DE230" i="14" s="1"/>
  <c r="DE231" i="14" s="1"/>
  <c r="DE232" i="14" s="1"/>
  <c r="DE233" i="14" s="1"/>
  <c r="DE234" i="14" s="1"/>
  <c r="DE235" i="14" s="1"/>
  <c r="DE236" i="14" s="1"/>
  <c r="DE237" i="14" s="1"/>
  <c r="DE238" i="14" s="1"/>
  <c r="DE239" i="14" s="1"/>
  <c r="DE240" i="14" s="1"/>
  <c r="DE241" i="14" s="1"/>
  <c r="DE242" i="14" s="1"/>
  <c r="DE243" i="14" s="1"/>
  <c r="DE244" i="14" s="1"/>
  <c r="DE245" i="14" s="1"/>
  <c r="DE246" i="14" s="1"/>
  <c r="DE247" i="14" s="1"/>
  <c r="DE248" i="14" s="1"/>
  <c r="DE249" i="14" s="1"/>
  <c r="DE250" i="14" s="1"/>
  <c r="DE251" i="14" s="1"/>
  <c r="DE252" i="14" s="1"/>
  <c r="DE253" i="14" s="1"/>
  <c r="DE254" i="14" s="1"/>
  <c r="DE255" i="14" s="1"/>
  <c r="DE256" i="14" s="1"/>
  <c r="DE257" i="14" s="1"/>
  <c r="DE258" i="14" s="1"/>
  <c r="DE259" i="14" s="1"/>
  <c r="DE260" i="14" s="1"/>
  <c r="DE261" i="14" s="1"/>
  <c r="DE262" i="14" s="1"/>
  <c r="DE263" i="14" s="1"/>
  <c r="DE264" i="14" s="1"/>
  <c r="DE265" i="14" s="1"/>
  <c r="DE266" i="14" s="1"/>
  <c r="DE267" i="14" s="1"/>
  <c r="DE268" i="14" s="1"/>
  <c r="DE269" i="14" s="1"/>
  <c r="DE270" i="14" s="1"/>
  <c r="DE271" i="14" s="1"/>
  <c r="DE272" i="14" s="1"/>
  <c r="DE273" i="14" s="1"/>
  <c r="DE274" i="14" s="1"/>
  <c r="DE275" i="14" s="1"/>
  <c r="DE276" i="14" s="1"/>
  <c r="DE277" i="14" s="1"/>
  <c r="DE278" i="14" s="1"/>
  <c r="DE279" i="14" s="1"/>
  <c r="DE280" i="14" s="1"/>
  <c r="DE281" i="14" s="1"/>
  <c r="DE282" i="14" s="1"/>
  <c r="DE283" i="14" s="1"/>
  <c r="DE284" i="14" s="1"/>
  <c r="DE285" i="14" s="1"/>
  <c r="DE286" i="14" s="1"/>
  <c r="DE287" i="14" s="1"/>
  <c r="DE288" i="14" s="1"/>
  <c r="DE289" i="14" s="1"/>
  <c r="DE290" i="14" s="1"/>
  <c r="DE291" i="14" s="1"/>
  <c r="DE292" i="14" s="1"/>
  <c r="DE293" i="14" s="1"/>
  <c r="DE294" i="14" s="1"/>
  <c r="DE295" i="14" s="1"/>
  <c r="DE296" i="14" s="1"/>
  <c r="DE297" i="14" s="1"/>
  <c r="DE298" i="14" s="1"/>
  <c r="DE299" i="14" s="1"/>
  <c r="DE300" i="14" s="1"/>
  <c r="DE301" i="14" s="1"/>
  <c r="DE302" i="14" s="1"/>
  <c r="DE303" i="14" s="1"/>
  <c r="DE304" i="14" s="1"/>
  <c r="DE305" i="14" s="1"/>
  <c r="DE306" i="14" s="1"/>
  <c r="DE307" i="14" s="1"/>
  <c r="DE308" i="14" s="1"/>
  <c r="DE309" i="14" s="1"/>
  <c r="DE310" i="14" s="1"/>
  <c r="DE311" i="14" s="1"/>
  <c r="DE312" i="14" s="1"/>
  <c r="DE313" i="14" s="1"/>
  <c r="DE314" i="14" s="1"/>
  <c r="DE315" i="14" s="1"/>
  <c r="DE316" i="14" s="1"/>
  <c r="DE317" i="14" s="1"/>
  <c r="DE318" i="14" s="1"/>
  <c r="DE319" i="14" s="1"/>
  <c r="DE320" i="14" s="1"/>
  <c r="DE321" i="14" s="1"/>
  <c r="DE322" i="14" s="1"/>
  <c r="DE323" i="14" s="1"/>
  <c r="DE324" i="14" s="1"/>
  <c r="DE325" i="14" s="1"/>
  <c r="DE326" i="14" s="1"/>
  <c r="DE327" i="14" s="1"/>
  <c r="DE328" i="14" s="1"/>
  <c r="DE329" i="14" s="1"/>
  <c r="DE330" i="14" s="1"/>
  <c r="DE331" i="14" s="1"/>
  <c r="DE332" i="14" s="1"/>
  <c r="DE333" i="14" s="1"/>
  <c r="DE334" i="14" s="1"/>
  <c r="DE335" i="14" s="1"/>
  <c r="DE336" i="14" s="1"/>
  <c r="DE337" i="14" s="1"/>
  <c r="DE338" i="14" s="1"/>
  <c r="DE339" i="14" s="1"/>
  <c r="DE340" i="14" s="1"/>
  <c r="DE341" i="14" s="1"/>
  <c r="DE342" i="14" s="1"/>
  <c r="DE343" i="14" s="1"/>
  <c r="DE344" i="14" s="1"/>
  <c r="DE345" i="14" s="1"/>
  <c r="DE346" i="14" s="1"/>
  <c r="DE347" i="14" s="1"/>
  <c r="DE348" i="14" s="1"/>
  <c r="CX6" i="14"/>
  <c r="CV6" i="14"/>
  <c r="CV7" i="14" s="1"/>
  <c r="CV8" i="14" s="1"/>
  <c r="CV9" i="14" s="1"/>
  <c r="CV10" i="14" s="1"/>
  <c r="CV11" i="14" s="1"/>
  <c r="CV12" i="14" s="1"/>
  <c r="CV13" i="14" s="1"/>
  <c r="CV14" i="14" s="1"/>
  <c r="CV15" i="14" s="1"/>
  <c r="CV16" i="14" s="1"/>
  <c r="CV17" i="14" s="1"/>
  <c r="CV18" i="14" s="1"/>
  <c r="CV19" i="14" s="1"/>
  <c r="CV20" i="14" s="1"/>
  <c r="CV21" i="14" s="1"/>
  <c r="CV22" i="14" s="1"/>
  <c r="CV23" i="14" s="1"/>
  <c r="CV24" i="14" s="1"/>
  <c r="CV25" i="14" s="1"/>
  <c r="CV26" i="14" s="1"/>
  <c r="CV27" i="14" s="1"/>
  <c r="CV28" i="14" s="1"/>
  <c r="CV29" i="14" s="1"/>
  <c r="CV30" i="14" s="1"/>
  <c r="CV31" i="14" s="1"/>
  <c r="CV32" i="14" s="1"/>
  <c r="CV33" i="14" s="1"/>
  <c r="CV34" i="14" s="1"/>
  <c r="CV35" i="14" s="1"/>
  <c r="CV36" i="14" s="1"/>
  <c r="CV37" i="14" s="1"/>
  <c r="CV38" i="14" s="1"/>
  <c r="CV39" i="14" s="1"/>
  <c r="CV40" i="14" s="1"/>
  <c r="CV41" i="14" s="1"/>
  <c r="CV42" i="14" s="1"/>
  <c r="CV43" i="14" s="1"/>
  <c r="CV44" i="14" s="1"/>
  <c r="CV45" i="14" s="1"/>
  <c r="CV46" i="14" s="1"/>
  <c r="CV47" i="14" s="1"/>
  <c r="CV48" i="14" s="1"/>
  <c r="CV49" i="14" s="1"/>
  <c r="CV50" i="14" s="1"/>
  <c r="CV51" i="14" s="1"/>
  <c r="CV52" i="14" s="1"/>
  <c r="CV53" i="14" s="1"/>
  <c r="CV54" i="14" s="1"/>
  <c r="CV55" i="14" s="1"/>
  <c r="CV56" i="14" s="1"/>
  <c r="CV57" i="14" s="1"/>
  <c r="CV58" i="14" s="1"/>
  <c r="CV59" i="14" s="1"/>
  <c r="CV60" i="14" s="1"/>
  <c r="CV61" i="14" s="1"/>
  <c r="CV62" i="14" s="1"/>
  <c r="CV63" i="14" s="1"/>
  <c r="CV64" i="14" s="1"/>
  <c r="CV65" i="14" s="1"/>
  <c r="CV66" i="14" s="1"/>
  <c r="CV67" i="14" s="1"/>
  <c r="CV68" i="14" s="1"/>
  <c r="CV69" i="14" s="1"/>
  <c r="CV70" i="14" s="1"/>
  <c r="CV71" i="14" s="1"/>
  <c r="CV72" i="14" s="1"/>
  <c r="CV73" i="14" s="1"/>
  <c r="CV74" i="14" s="1"/>
  <c r="CV75" i="14" s="1"/>
  <c r="CV76" i="14" s="1"/>
  <c r="CV77" i="14" s="1"/>
  <c r="CV78" i="14" s="1"/>
  <c r="CV79" i="14" s="1"/>
  <c r="CV80" i="14" s="1"/>
  <c r="CV81" i="14" s="1"/>
  <c r="CV82" i="14" s="1"/>
  <c r="CV83" i="14" s="1"/>
  <c r="CV84" i="14" s="1"/>
  <c r="CV85" i="14" s="1"/>
  <c r="CV86" i="14" s="1"/>
  <c r="CV87" i="14" s="1"/>
  <c r="CV88" i="14" s="1"/>
  <c r="CV89" i="14" s="1"/>
  <c r="CV90" i="14" s="1"/>
  <c r="CV91" i="14" s="1"/>
  <c r="CV92" i="14" s="1"/>
  <c r="CV93" i="14" s="1"/>
  <c r="CV94" i="14" s="1"/>
  <c r="CV95" i="14" s="1"/>
  <c r="CV96" i="14" s="1"/>
  <c r="CV97" i="14" s="1"/>
  <c r="CV98" i="14" s="1"/>
  <c r="CV99" i="14" s="1"/>
  <c r="CV100" i="14" s="1"/>
  <c r="CV101" i="14" s="1"/>
  <c r="CV102" i="14" s="1"/>
  <c r="CV103" i="14" s="1"/>
  <c r="CV104" i="14" s="1"/>
  <c r="CV105" i="14" s="1"/>
  <c r="CV106" i="14" s="1"/>
  <c r="CV107" i="14" s="1"/>
  <c r="CV108" i="14" s="1"/>
  <c r="CV109" i="14" s="1"/>
  <c r="CV110" i="14" s="1"/>
  <c r="CV111" i="14" s="1"/>
  <c r="CV112" i="14" s="1"/>
  <c r="CV113" i="14" s="1"/>
  <c r="CV114" i="14" s="1"/>
  <c r="CV115" i="14" s="1"/>
  <c r="CV116" i="14" s="1"/>
  <c r="CV117" i="14" s="1"/>
  <c r="CV118" i="14" s="1"/>
  <c r="CV119" i="14" s="1"/>
  <c r="CV120" i="14" s="1"/>
  <c r="CV121" i="14" s="1"/>
  <c r="CV122" i="14" s="1"/>
  <c r="CV123" i="14" s="1"/>
  <c r="CV124" i="14" s="1"/>
  <c r="CV125" i="14" s="1"/>
  <c r="CV126" i="14" s="1"/>
  <c r="CV127" i="14" s="1"/>
  <c r="CV128" i="14" s="1"/>
  <c r="CV129" i="14" s="1"/>
  <c r="CV130" i="14" s="1"/>
  <c r="CV131" i="14" s="1"/>
  <c r="CV132" i="14" s="1"/>
  <c r="CV133" i="14" s="1"/>
  <c r="CV134" i="14" s="1"/>
  <c r="CV135" i="14" s="1"/>
  <c r="CV136" i="14" s="1"/>
  <c r="CV137" i="14" s="1"/>
  <c r="CV138" i="14" s="1"/>
  <c r="CV139" i="14" s="1"/>
  <c r="CV140" i="14" s="1"/>
  <c r="CV141" i="14" s="1"/>
  <c r="CV142" i="14" s="1"/>
  <c r="CV143" i="14" s="1"/>
  <c r="CV144" i="14" s="1"/>
  <c r="CV145" i="14" s="1"/>
  <c r="CV146" i="14" s="1"/>
  <c r="CV147" i="14" s="1"/>
  <c r="CV148" i="14" s="1"/>
  <c r="CV149" i="14" s="1"/>
  <c r="CV150" i="14" s="1"/>
  <c r="CV151" i="14" s="1"/>
  <c r="CV152" i="14" s="1"/>
  <c r="CV153" i="14" s="1"/>
  <c r="CV154" i="14" s="1"/>
  <c r="CV155" i="14" s="1"/>
  <c r="CV156" i="14" s="1"/>
  <c r="CV157" i="14" s="1"/>
  <c r="CV158" i="14" s="1"/>
  <c r="CV159" i="14" s="1"/>
  <c r="CV160" i="14" s="1"/>
  <c r="CV161" i="14" s="1"/>
  <c r="CV162" i="14" s="1"/>
  <c r="CV163" i="14" s="1"/>
  <c r="CV164" i="14" s="1"/>
  <c r="CV165" i="14" s="1"/>
  <c r="CV166" i="14" s="1"/>
  <c r="CV167" i="14" s="1"/>
  <c r="CV168" i="14" s="1"/>
  <c r="CV169" i="14" s="1"/>
  <c r="CV170" i="14" s="1"/>
  <c r="CV171" i="14" s="1"/>
  <c r="CV172" i="14" s="1"/>
  <c r="CV173" i="14" s="1"/>
  <c r="CV174" i="14" s="1"/>
  <c r="CV175" i="14" s="1"/>
  <c r="CV176" i="14" s="1"/>
  <c r="CV177" i="14" s="1"/>
  <c r="CV178" i="14" s="1"/>
  <c r="CV179" i="14" s="1"/>
  <c r="CV180" i="14" s="1"/>
  <c r="CV181" i="14" s="1"/>
  <c r="CV182" i="14" s="1"/>
  <c r="CV183" i="14" s="1"/>
  <c r="CV184" i="14" s="1"/>
  <c r="CV185" i="14" s="1"/>
  <c r="CV186" i="14" s="1"/>
  <c r="CV187" i="14" s="1"/>
  <c r="CV188" i="14" s="1"/>
  <c r="CV189" i="14" s="1"/>
  <c r="CV190" i="14" s="1"/>
  <c r="CV191" i="14" s="1"/>
  <c r="CV192" i="14" s="1"/>
  <c r="CV193" i="14" s="1"/>
  <c r="CV194" i="14" s="1"/>
  <c r="CV195" i="14" s="1"/>
  <c r="CV196" i="14" s="1"/>
  <c r="CV197" i="14" s="1"/>
  <c r="CV198" i="14" s="1"/>
  <c r="CV199" i="14" s="1"/>
  <c r="CV200" i="14" s="1"/>
  <c r="CV201" i="14" s="1"/>
  <c r="CV202" i="14" s="1"/>
  <c r="CV203" i="14" s="1"/>
  <c r="CV204" i="14" s="1"/>
  <c r="CV205" i="14" s="1"/>
  <c r="CV206" i="14" s="1"/>
  <c r="CV207" i="14" s="1"/>
  <c r="CV208" i="14" s="1"/>
  <c r="CV209" i="14" s="1"/>
  <c r="CV210" i="14" s="1"/>
  <c r="CV211" i="14" s="1"/>
  <c r="CV212" i="14" s="1"/>
  <c r="CV213" i="14" s="1"/>
  <c r="CV214" i="14" s="1"/>
  <c r="CV215" i="14" s="1"/>
  <c r="CV216" i="14" s="1"/>
  <c r="CV217" i="14" s="1"/>
  <c r="CV218" i="14" s="1"/>
  <c r="CV219" i="14" s="1"/>
  <c r="CV220" i="14" s="1"/>
  <c r="CV221" i="14" s="1"/>
  <c r="CV222" i="14" s="1"/>
  <c r="CV223" i="14" s="1"/>
  <c r="CV224" i="14" s="1"/>
  <c r="CV225" i="14" s="1"/>
  <c r="CV226" i="14" s="1"/>
  <c r="CV227" i="14" s="1"/>
  <c r="CV228" i="14" s="1"/>
  <c r="CV229" i="14" s="1"/>
  <c r="CV230" i="14" s="1"/>
  <c r="CV231" i="14" s="1"/>
  <c r="CE6" i="14"/>
  <c r="CE7" i="14" s="1"/>
  <c r="CE8" i="14" s="1"/>
  <c r="CE9" i="14" s="1"/>
  <c r="CE10" i="14" s="1"/>
  <c r="CE11" i="14" s="1"/>
  <c r="CE12" i="14" s="1"/>
  <c r="CE13" i="14" s="1"/>
  <c r="CE14" i="14" s="1"/>
  <c r="CE15" i="14" s="1"/>
  <c r="CE16" i="14" s="1"/>
  <c r="CE17" i="14" s="1"/>
  <c r="CE18" i="14" s="1"/>
  <c r="CE19" i="14" s="1"/>
  <c r="CE20" i="14" s="1"/>
  <c r="CE21" i="14" s="1"/>
  <c r="CE22" i="14" s="1"/>
  <c r="CE23" i="14" s="1"/>
  <c r="CE24" i="14" s="1"/>
  <c r="CE25" i="14" s="1"/>
  <c r="CE26" i="14" s="1"/>
  <c r="CE27" i="14" s="1"/>
  <c r="CE28" i="14" s="1"/>
  <c r="CE29" i="14" s="1"/>
  <c r="CE30" i="14" s="1"/>
  <c r="CE31" i="14" s="1"/>
  <c r="CE32" i="14" s="1"/>
  <c r="CE33" i="14" s="1"/>
  <c r="CE34" i="14" s="1"/>
  <c r="CE35" i="14" s="1"/>
  <c r="CE36" i="14" s="1"/>
  <c r="CE37" i="14" s="1"/>
  <c r="CE38" i="14" s="1"/>
  <c r="CE39" i="14" s="1"/>
  <c r="CE40" i="14" s="1"/>
  <c r="CE41" i="14" s="1"/>
  <c r="CE42" i="14" s="1"/>
  <c r="CE43" i="14" s="1"/>
  <c r="CE44" i="14" s="1"/>
  <c r="CE45" i="14" s="1"/>
  <c r="CE46" i="14" s="1"/>
  <c r="CE47" i="14" s="1"/>
  <c r="CE48" i="14" s="1"/>
  <c r="CE49" i="14" s="1"/>
  <c r="CE50" i="14" s="1"/>
  <c r="CE51" i="14" s="1"/>
  <c r="CE52" i="14" s="1"/>
  <c r="CE53" i="14" s="1"/>
  <c r="CE54" i="14" s="1"/>
  <c r="CE55" i="14" s="1"/>
  <c r="CE56" i="14" s="1"/>
  <c r="CE57" i="14" s="1"/>
  <c r="CE58" i="14" s="1"/>
  <c r="CE59" i="14" s="1"/>
  <c r="CE60" i="14" s="1"/>
  <c r="CE61" i="14" s="1"/>
  <c r="CE62" i="14" s="1"/>
  <c r="CE63" i="14" s="1"/>
  <c r="CE64" i="14" s="1"/>
  <c r="CE65" i="14" s="1"/>
  <c r="CE66" i="14" s="1"/>
  <c r="CE67" i="14" s="1"/>
  <c r="CE68" i="14" s="1"/>
  <c r="CE69" i="14" s="1"/>
  <c r="CE70" i="14" s="1"/>
  <c r="CE71" i="14" s="1"/>
  <c r="CE72" i="14" s="1"/>
  <c r="CE73" i="14" s="1"/>
  <c r="CE74" i="14" s="1"/>
  <c r="CE75" i="14" s="1"/>
  <c r="CE76" i="14" s="1"/>
  <c r="CE77" i="14" s="1"/>
  <c r="CE78" i="14" s="1"/>
  <c r="CE79" i="14" s="1"/>
  <c r="CE80" i="14" s="1"/>
  <c r="CE81" i="14" s="1"/>
  <c r="CE82" i="14" s="1"/>
  <c r="CE83" i="14" s="1"/>
  <c r="CE84" i="14" s="1"/>
  <c r="CE85" i="14" s="1"/>
  <c r="CE86" i="14" s="1"/>
  <c r="CE87" i="14" s="1"/>
  <c r="CE88" i="14" s="1"/>
  <c r="CE89" i="14" s="1"/>
  <c r="CE90" i="14" s="1"/>
  <c r="CE91" i="14" s="1"/>
  <c r="CE92" i="14" s="1"/>
  <c r="CE93" i="14" s="1"/>
  <c r="CE94" i="14" s="1"/>
  <c r="CE95" i="14" s="1"/>
  <c r="CE96" i="14" s="1"/>
  <c r="CE97" i="14" s="1"/>
  <c r="CE98" i="14" s="1"/>
  <c r="CE99" i="14" s="1"/>
  <c r="CE100" i="14" s="1"/>
  <c r="CE101" i="14" s="1"/>
  <c r="CE102" i="14" s="1"/>
  <c r="CE103" i="14" s="1"/>
  <c r="CE104" i="14" s="1"/>
  <c r="CE105" i="14" s="1"/>
  <c r="CE106" i="14" s="1"/>
  <c r="CE107" i="14" s="1"/>
  <c r="CE108" i="14" s="1"/>
  <c r="CE109" i="14" s="1"/>
  <c r="CE110" i="14" s="1"/>
  <c r="CE111" i="14" s="1"/>
  <c r="CE112" i="14" s="1"/>
  <c r="CE113" i="14" s="1"/>
  <c r="CE114" i="14" s="1"/>
  <c r="CE115" i="14" s="1"/>
  <c r="CE116" i="14" s="1"/>
  <c r="CE117" i="14" s="1"/>
  <c r="CE118" i="14" s="1"/>
  <c r="CE119" i="14" s="1"/>
  <c r="CE120" i="14" s="1"/>
  <c r="CE121" i="14" s="1"/>
  <c r="CE122" i="14" s="1"/>
  <c r="CE123" i="14" s="1"/>
  <c r="CE124" i="14" s="1"/>
  <c r="CE125" i="14" s="1"/>
  <c r="CE126" i="14" s="1"/>
  <c r="CE127" i="14" s="1"/>
  <c r="CE128" i="14" s="1"/>
  <c r="CE129" i="14" s="1"/>
  <c r="CE130" i="14" s="1"/>
  <c r="CE131" i="14" s="1"/>
  <c r="CE132" i="14" s="1"/>
  <c r="CE133" i="14" s="1"/>
  <c r="CE134" i="14" s="1"/>
  <c r="CE135" i="14" s="1"/>
  <c r="CE136" i="14" s="1"/>
  <c r="CE137" i="14" s="1"/>
  <c r="CE138" i="14" s="1"/>
  <c r="CE139" i="14" s="1"/>
  <c r="CE140" i="14" s="1"/>
  <c r="CE141" i="14" s="1"/>
  <c r="CE142" i="14" s="1"/>
  <c r="CE143" i="14" s="1"/>
  <c r="CE144" i="14" s="1"/>
  <c r="CE145" i="14" s="1"/>
  <c r="CE146" i="14" s="1"/>
  <c r="CE147" i="14" s="1"/>
  <c r="CE148" i="14" s="1"/>
  <c r="CE149" i="14" s="1"/>
  <c r="CE150" i="14" s="1"/>
  <c r="CE151" i="14" s="1"/>
  <c r="CE152" i="14" s="1"/>
  <c r="CE153" i="14" s="1"/>
  <c r="CE154" i="14" s="1"/>
  <c r="CE155" i="14" s="1"/>
  <c r="CE156" i="14" s="1"/>
  <c r="CE157" i="14" s="1"/>
  <c r="CE158" i="14" s="1"/>
  <c r="CE159" i="14" s="1"/>
  <c r="CE160" i="14" s="1"/>
  <c r="CE161" i="14" s="1"/>
  <c r="CE162" i="14" s="1"/>
  <c r="CE163" i="14" s="1"/>
  <c r="CE164" i="14" s="1"/>
  <c r="CE165" i="14" s="1"/>
  <c r="CE166" i="14" s="1"/>
  <c r="CE167" i="14" s="1"/>
  <c r="CE168" i="14" s="1"/>
  <c r="CE169" i="14" s="1"/>
  <c r="CE170" i="14" s="1"/>
  <c r="CE171" i="14" s="1"/>
  <c r="CE172" i="14" s="1"/>
  <c r="CE173" i="14" s="1"/>
  <c r="CE174" i="14" s="1"/>
  <c r="CE175" i="14" s="1"/>
  <c r="CE176" i="14" s="1"/>
  <c r="CE177" i="14" s="1"/>
  <c r="CE178" i="14" s="1"/>
  <c r="CE179" i="14" s="1"/>
  <c r="CE180" i="14" s="1"/>
  <c r="CE181" i="14" s="1"/>
  <c r="CE182" i="14" s="1"/>
  <c r="CE183" i="14" s="1"/>
  <c r="CE184" i="14" s="1"/>
  <c r="CE185" i="14" s="1"/>
  <c r="CE186" i="14" s="1"/>
  <c r="CE187" i="14" s="1"/>
  <c r="CE188" i="14" s="1"/>
  <c r="CE189" i="14" s="1"/>
  <c r="CE190" i="14" s="1"/>
  <c r="CE191" i="14" s="1"/>
  <c r="CE192" i="14" s="1"/>
  <c r="CE193" i="14" s="1"/>
  <c r="CE194" i="14" s="1"/>
  <c r="CE195" i="14" s="1"/>
  <c r="CE196" i="14" s="1"/>
  <c r="CE197" i="14" s="1"/>
  <c r="CE198" i="14" s="1"/>
  <c r="CE199" i="14" s="1"/>
  <c r="CE200" i="14" s="1"/>
  <c r="CE201" i="14" s="1"/>
  <c r="CE202" i="14" s="1"/>
  <c r="CE203" i="14" s="1"/>
  <c r="CE204" i="14" s="1"/>
  <c r="CE205" i="14" s="1"/>
  <c r="CE206" i="14" s="1"/>
  <c r="CE207" i="14" s="1"/>
  <c r="CE208" i="14" s="1"/>
  <c r="CE209" i="14" s="1"/>
  <c r="CE210" i="14" s="1"/>
  <c r="CE211" i="14" s="1"/>
  <c r="CE212" i="14" s="1"/>
  <c r="CE213" i="14" s="1"/>
  <c r="CE214" i="14" s="1"/>
  <c r="CE215" i="14" s="1"/>
  <c r="CE216" i="14" s="1"/>
  <c r="CE217" i="14" s="1"/>
  <c r="CE218" i="14" s="1"/>
  <c r="CE219" i="14" s="1"/>
  <c r="CE220" i="14" s="1"/>
  <c r="CE221" i="14" s="1"/>
  <c r="CE222" i="14" s="1"/>
  <c r="CE223" i="14" s="1"/>
  <c r="CE224" i="14" s="1"/>
  <c r="CE225" i="14" s="1"/>
  <c r="CE226" i="14" s="1"/>
  <c r="CE227" i="14" s="1"/>
  <c r="CE228" i="14" s="1"/>
  <c r="CE229" i="14" s="1"/>
  <c r="CE230" i="14" s="1"/>
  <c r="CE231" i="14" s="1"/>
  <c r="CE232" i="14" s="1"/>
  <c r="CE233" i="14" s="1"/>
  <c r="CE234" i="14" s="1"/>
  <c r="CE235" i="14" s="1"/>
  <c r="CE236" i="14" s="1"/>
  <c r="CE237" i="14" s="1"/>
  <c r="CE238" i="14" s="1"/>
  <c r="CE239" i="14" s="1"/>
  <c r="CE240" i="14" s="1"/>
  <c r="CE241" i="14" s="1"/>
  <c r="CE242" i="14" s="1"/>
  <c r="CE243" i="14" s="1"/>
  <c r="CE244" i="14" s="1"/>
  <c r="CE245" i="14" s="1"/>
  <c r="CE246" i="14" s="1"/>
  <c r="CE247" i="14" s="1"/>
  <c r="CE248" i="14" s="1"/>
  <c r="CE249" i="14" s="1"/>
  <c r="CE250" i="14" s="1"/>
  <c r="CE251" i="14" s="1"/>
  <c r="CE252" i="14" s="1"/>
  <c r="CE253" i="14" s="1"/>
  <c r="CE254" i="14" s="1"/>
  <c r="CE255" i="14" s="1"/>
  <c r="CE256" i="14" s="1"/>
  <c r="CE257" i="14" s="1"/>
  <c r="CE258" i="14" s="1"/>
  <c r="CE259" i="14" s="1"/>
  <c r="CE260" i="14" s="1"/>
  <c r="CE261" i="14" s="1"/>
  <c r="CE262" i="14" s="1"/>
  <c r="CE263" i="14" s="1"/>
  <c r="CE264" i="14" s="1"/>
  <c r="CE265" i="14" s="1"/>
  <c r="CE266" i="14" s="1"/>
  <c r="CE267" i="14" s="1"/>
  <c r="CE268" i="14" s="1"/>
  <c r="CE269" i="14" s="1"/>
  <c r="CE270" i="14" s="1"/>
  <c r="CE271" i="14" s="1"/>
  <c r="CE272" i="14" s="1"/>
  <c r="CE273" i="14" s="1"/>
  <c r="CE274" i="14" s="1"/>
  <c r="CE275" i="14" s="1"/>
  <c r="CE276" i="14" s="1"/>
  <c r="CE277" i="14" s="1"/>
  <c r="CE278" i="14" s="1"/>
  <c r="CE279" i="14" s="1"/>
  <c r="CE280" i="14" s="1"/>
  <c r="CE281" i="14" s="1"/>
  <c r="CE282" i="14" s="1"/>
  <c r="CE283" i="14" s="1"/>
  <c r="CE284" i="14" s="1"/>
  <c r="CE285" i="14" s="1"/>
  <c r="CE286" i="14" s="1"/>
  <c r="CE287" i="14" s="1"/>
  <c r="CE288" i="14" s="1"/>
  <c r="CE289" i="14" s="1"/>
  <c r="CE290" i="14" s="1"/>
  <c r="CE291" i="14" s="1"/>
  <c r="CE292" i="14" s="1"/>
  <c r="CE293" i="14" s="1"/>
  <c r="CE294" i="14" s="1"/>
  <c r="CE295" i="14" s="1"/>
  <c r="CE296" i="14" s="1"/>
  <c r="CE297" i="14" s="1"/>
  <c r="CE298" i="14" s="1"/>
  <c r="CE299" i="14" s="1"/>
  <c r="CE300" i="14" s="1"/>
  <c r="CE301" i="14" s="1"/>
  <c r="CE302" i="14" s="1"/>
  <c r="CE303" i="14" s="1"/>
  <c r="CE304" i="14" s="1"/>
  <c r="CE305" i="14" s="1"/>
  <c r="CE306" i="14" s="1"/>
  <c r="CE307" i="14" s="1"/>
  <c r="CE308" i="14" s="1"/>
  <c r="CE309" i="14" s="1"/>
  <c r="CE310" i="14" s="1"/>
  <c r="CE311" i="14" s="1"/>
  <c r="CE312" i="14" s="1"/>
  <c r="CE313" i="14" s="1"/>
  <c r="CE314" i="14" s="1"/>
  <c r="CE315" i="14" s="1"/>
  <c r="CE316" i="14" s="1"/>
  <c r="CE317" i="14" s="1"/>
  <c r="CE318" i="14" s="1"/>
  <c r="CE319" i="14" s="1"/>
  <c r="CE320" i="14" s="1"/>
  <c r="CE321" i="14" s="1"/>
  <c r="CE322" i="14" s="1"/>
  <c r="CE323" i="14" s="1"/>
  <c r="CE324" i="14" s="1"/>
  <c r="CE325" i="14" s="1"/>
  <c r="CE326" i="14" s="1"/>
  <c r="CE327" i="14" s="1"/>
  <c r="CE328" i="14" s="1"/>
  <c r="CE329" i="14" s="1"/>
  <c r="CE330" i="14" s="1"/>
  <c r="CE331" i="14" s="1"/>
  <c r="CE332" i="14" s="1"/>
  <c r="CE333" i="14" s="1"/>
  <c r="CE334" i="14" s="1"/>
  <c r="CE335" i="14" s="1"/>
  <c r="CE336" i="14" s="1"/>
  <c r="CE337" i="14" s="1"/>
  <c r="CE338" i="14" s="1"/>
  <c r="CE339" i="14" s="1"/>
  <c r="CE340" i="14" s="1"/>
  <c r="CE341" i="14" s="1"/>
  <c r="CE342" i="14" s="1"/>
  <c r="CE343" i="14" s="1"/>
  <c r="CE344" i="14" s="1"/>
  <c r="CE345" i="14" s="1"/>
  <c r="CE346" i="14" s="1"/>
  <c r="CE347" i="14" s="1"/>
  <c r="CE348" i="14" s="1"/>
  <c r="CE349" i="14" s="1"/>
  <c r="CE350" i="14" s="1"/>
  <c r="CE351" i="14" s="1"/>
  <c r="CE352" i="14" s="1"/>
  <c r="CE353" i="14" s="1"/>
  <c r="CE354" i="14" s="1"/>
  <c r="CE355" i="14" s="1"/>
  <c r="CE356" i="14" s="1"/>
  <c r="CE357" i="14" s="1"/>
  <c r="CE358" i="14" s="1"/>
  <c r="CE359" i="14" s="1"/>
  <c r="CE360" i="14" s="1"/>
  <c r="CE361" i="14" s="1"/>
  <c r="CE362" i="14" s="1"/>
  <c r="CE363" i="14" s="1"/>
  <c r="CE364" i="14" s="1"/>
  <c r="CE365" i="14" s="1"/>
  <c r="CE366" i="14" s="1"/>
  <c r="CE367" i="14" s="1"/>
  <c r="CE368" i="14" s="1"/>
  <c r="CE369" i="14" s="1"/>
  <c r="CE370" i="14" s="1"/>
  <c r="CE371" i="14" s="1"/>
  <c r="CE372" i="14" s="1"/>
  <c r="CE373" i="14" s="1"/>
  <c r="CE374" i="14" s="1"/>
  <c r="CE375" i="14" s="1"/>
  <c r="CE376" i="14" s="1"/>
  <c r="CE377" i="14" s="1"/>
  <c r="CE378" i="14" s="1"/>
  <c r="CE379" i="14" s="1"/>
  <c r="CE380" i="14" s="1"/>
  <c r="CE381" i="14" s="1"/>
  <c r="CE382" i="14" s="1"/>
  <c r="CE383" i="14" s="1"/>
  <c r="CE384" i="14" s="1"/>
  <c r="CE385" i="14" s="1"/>
  <c r="CE386" i="14" s="1"/>
  <c r="CE387" i="14" s="1"/>
  <c r="CE388" i="14" s="1"/>
  <c r="CE389" i="14" s="1"/>
  <c r="CE390" i="14" s="1"/>
  <c r="CE391" i="14" s="1"/>
  <c r="CE392" i="14" s="1"/>
  <c r="CE393" i="14" s="1"/>
  <c r="CE394" i="14" s="1"/>
  <c r="CE395" i="14" s="1"/>
  <c r="CE396" i="14" s="1"/>
  <c r="CE397" i="14" s="1"/>
  <c r="CE398" i="14" s="1"/>
  <c r="CE399" i="14" s="1"/>
  <c r="CE400" i="14" s="1"/>
  <c r="CE401" i="14" s="1"/>
  <c r="CE402" i="14" s="1"/>
  <c r="CE403" i="14" s="1"/>
  <c r="CE404" i="14" s="1"/>
  <c r="CE405" i="14" s="1"/>
  <c r="CE406" i="14" s="1"/>
  <c r="CE407" i="14" s="1"/>
  <c r="CE408" i="14" s="1"/>
  <c r="CE409" i="14" s="1"/>
  <c r="CE410" i="14" s="1"/>
  <c r="CE411" i="14" s="1"/>
  <c r="CE412" i="14" s="1"/>
  <c r="CE413" i="14" s="1"/>
  <c r="CE414" i="14" s="1"/>
  <c r="CE415" i="14" s="1"/>
  <c r="CE416" i="14" s="1"/>
  <c r="CE417" i="14" s="1"/>
  <c r="CE418" i="14" s="1"/>
  <c r="CE419" i="14" s="1"/>
  <c r="CE420" i="14" s="1"/>
  <c r="CE421" i="14" s="1"/>
  <c r="CE422" i="14" s="1"/>
  <c r="CE423" i="14" s="1"/>
  <c r="CE424" i="14" s="1"/>
  <c r="CE425" i="14" s="1"/>
  <c r="CE426" i="14" s="1"/>
  <c r="CE427" i="14" s="1"/>
  <c r="CE428" i="14" s="1"/>
  <c r="CE429" i="14" s="1"/>
  <c r="CE430" i="14" s="1"/>
  <c r="CE431" i="14" s="1"/>
  <c r="CE432" i="14" s="1"/>
  <c r="CE433" i="14" s="1"/>
  <c r="CE434" i="14" s="1"/>
  <c r="CE435" i="14" s="1"/>
  <c r="CE436" i="14" s="1"/>
  <c r="CE437" i="14" s="1"/>
  <c r="CE438" i="14" s="1"/>
  <c r="CE439" i="14" s="1"/>
  <c r="CE440" i="14" s="1"/>
  <c r="CE441" i="14" s="1"/>
  <c r="CE442" i="14" s="1"/>
  <c r="CE443" i="14" s="1"/>
  <c r="CE444" i="14" s="1"/>
  <c r="CE445" i="14" s="1"/>
  <c r="CE446" i="14" s="1"/>
  <c r="CE447" i="14" s="1"/>
  <c r="CE448" i="14" s="1"/>
  <c r="CE449" i="14" s="1"/>
  <c r="CE450" i="14" s="1"/>
  <c r="CE451" i="14" s="1"/>
  <c r="CE452" i="14" s="1"/>
  <c r="CE453" i="14" s="1"/>
  <c r="CE454" i="14" s="1"/>
  <c r="CE455" i="14" s="1"/>
  <c r="CE456" i="14" s="1"/>
  <c r="CE457" i="14" s="1"/>
  <c r="CE458" i="14" s="1"/>
  <c r="CE459" i="14" s="1"/>
  <c r="CE460" i="14" s="1"/>
  <c r="CE461" i="14" s="1"/>
  <c r="CE462" i="14" s="1"/>
  <c r="CE463" i="14" s="1"/>
  <c r="CE464" i="14" s="1"/>
  <c r="CE465" i="14" s="1"/>
  <c r="CE466" i="14" s="1"/>
  <c r="CE467" i="14" s="1"/>
  <c r="CE468" i="14" s="1"/>
  <c r="CE469" i="14" s="1"/>
  <c r="CE470" i="14" s="1"/>
  <c r="CE471" i="14" s="1"/>
  <c r="CE472" i="14" s="1"/>
  <c r="CE473" i="14" s="1"/>
  <c r="CE474" i="14" s="1"/>
  <c r="CE475" i="14" s="1"/>
  <c r="CE476" i="14" s="1"/>
  <c r="CE477" i="14" s="1"/>
  <c r="CE478" i="14" s="1"/>
  <c r="CE479" i="14" s="1"/>
  <c r="CE480" i="14" s="1"/>
  <c r="CE481" i="14" s="1"/>
  <c r="CE482" i="14" s="1"/>
  <c r="CE483" i="14" s="1"/>
  <c r="CE484" i="14" s="1"/>
  <c r="CE485" i="14" s="1"/>
  <c r="CE486" i="14" s="1"/>
  <c r="CE487" i="14" s="1"/>
  <c r="CE488" i="14" s="1"/>
  <c r="CE489" i="14" s="1"/>
  <c r="CE490" i="14" s="1"/>
  <c r="CE491" i="14" s="1"/>
  <c r="CE492" i="14" s="1"/>
  <c r="CE493" i="14" s="1"/>
  <c r="CE494" i="14" s="1"/>
  <c r="CE495" i="14" s="1"/>
  <c r="CE496" i="14" s="1"/>
  <c r="CE497" i="14" s="1"/>
  <c r="CE498" i="14" s="1"/>
  <c r="CE499" i="14" s="1"/>
  <c r="CE500" i="14" s="1"/>
  <c r="CE501" i="14" s="1"/>
  <c r="CE502" i="14" s="1"/>
  <c r="CE503" i="14" s="1"/>
  <c r="CE504" i="14" s="1"/>
  <c r="CE505" i="14" s="1"/>
  <c r="CE506" i="14" s="1"/>
  <c r="CE507" i="14" s="1"/>
  <c r="CE508" i="14" s="1"/>
  <c r="CE509" i="14" s="1"/>
  <c r="CE510" i="14" s="1"/>
  <c r="CE511" i="14" s="1"/>
  <c r="CE512" i="14" s="1"/>
  <c r="CE513" i="14" s="1"/>
  <c r="CE514" i="14" s="1"/>
  <c r="CE515" i="14" s="1"/>
  <c r="CE516" i="14" s="1"/>
  <c r="CE517" i="14" s="1"/>
  <c r="CE518" i="14" s="1"/>
  <c r="CE519" i="14" s="1"/>
  <c r="CE520" i="14" s="1"/>
  <c r="CE521" i="14" s="1"/>
  <c r="CE522" i="14" s="1"/>
  <c r="CE523" i="14" s="1"/>
  <c r="CE524" i="14" s="1"/>
  <c r="CE525" i="14" s="1"/>
  <c r="CE526" i="14" s="1"/>
  <c r="CE527" i="14" s="1"/>
  <c r="CE528" i="14" s="1"/>
  <c r="CE529" i="14" s="1"/>
  <c r="CE530" i="14" s="1"/>
  <c r="CE531" i="14" s="1"/>
  <c r="CE532" i="14" s="1"/>
  <c r="CE533" i="14" s="1"/>
  <c r="CE534" i="14" s="1"/>
  <c r="CE535" i="14" s="1"/>
  <c r="CE536" i="14" s="1"/>
  <c r="CE537" i="14" s="1"/>
  <c r="CE538" i="14" s="1"/>
  <c r="CE539" i="14" s="1"/>
  <c r="CE540" i="14" s="1"/>
  <c r="CE541" i="14" s="1"/>
  <c r="CE542" i="14" s="1"/>
  <c r="CE543" i="14" s="1"/>
  <c r="CE544" i="14" s="1"/>
  <c r="CE545" i="14" s="1"/>
  <c r="CE546" i="14" s="1"/>
  <c r="CE547" i="14" s="1"/>
  <c r="CE548" i="14" s="1"/>
  <c r="CE549" i="14" s="1"/>
  <c r="CE550" i="14" s="1"/>
  <c r="CE551" i="14" s="1"/>
  <c r="CE552" i="14" s="1"/>
  <c r="CE553" i="14" s="1"/>
  <c r="CC6" i="14"/>
  <c r="CC7" i="14" s="1"/>
  <c r="CC8" i="14" s="1"/>
  <c r="CC9" i="14" s="1"/>
  <c r="CC10" i="14" s="1"/>
  <c r="CC11" i="14" s="1"/>
  <c r="CC12" i="14" s="1"/>
  <c r="CC13" i="14" s="1"/>
  <c r="CC14" i="14" s="1"/>
  <c r="CC15" i="14" s="1"/>
  <c r="CC16" i="14" s="1"/>
  <c r="CC17" i="14" s="1"/>
  <c r="CC18" i="14" s="1"/>
  <c r="CC19" i="14" s="1"/>
  <c r="CC20" i="14" s="1"/>
  <c r="CC21" i="14" s="1"/>
  <c r="CC22" i="14" s="1"/>
  <c r="CC23" i="14" s="1"/>
  <c r="CC24" i="14" s="1"/>
  <c r="CC25" i="14" s="1"/>
  <c r="CC26" i="14" s="1"/>
  <c r="CC27" i="14" s="1"/>
  <c r="CC28" i="14" s="1"/>
  <c r="CC29" i="14" s="1"/>
  <c r="CC30" i="14" s="1"/>
  <c r="CC31" i="14" s="1"/>
  <c r="CC32" i="14" s="1"/>
  <c r="CC33" i="14" s="1"/>
  <c r="CC34" i="14" s="1"/>
  <c r="CC35" i="14" s="1"/>
  <c r="CC36" i="14" s="1"/>
  <c r="CC37" i="14" s="1"/>
  <c r="CC38" i="14" s="1"/>
  <c r="CC39" i="14" s="1"/>
  <c r="CC40" i="14" s="1"/>
  <c r="CC41" i="14" s="1"/>
  <c r="CC42" i="14" s="1"/>
  <c r="CC43" i="14" s="1"/>
  <c r="CC44" i="14" s="1"/>
  <c r="CC45" i="14" s="1"/>
  <c r="CC46" i="14" s="1"/>
  <c r="CC47" i="14" s="1"/>
  <c r="CC48" i="14" s="1"/>
  <c r="CC49" i="14" s="1"/>
  <c r="CC50" i="14" s="1"/>
  <c r="CC51" i="14" s="1"/>
  <c r="CC52" i="14" s="1"/>
  <c r="CC53" i="14" s="1"/>
  <c r="CC54" i="14" s="1"/>
  <c r="CC55" i="14" s="1"/>
  <c r="CC56" i="14" s="1"/>
  <c r="CC57" i="14" s="1"/>
  <c r="CC58" i="14" s="1"/>
  <c r="CC59" i="14" s="1"/>
  <c r="CC60" i="14" s="1"/>
  <c r="CC61" i="14" s="1"/>
  <c r="CC62" i="14" s="1"/>
  <c r="CC63" i="14" s="1"/>
  <c r="CC64" i="14" s="1"/>
  <c r="CC65" i="14" s="1"/>
  <c r="CC66" i="14" s="1"/>
  <c r="CC67" i="14" s="1"/>
  <c r="CC68" i="14" s="1"/>
  <c r="CC69" i="14" s="1"/>
  <c r="CC70" i="14" s="1"/>
  <c r="CC71" i="14" s="1"/>
  <c r="CC72" i="14" s="1"/>
  <c r="CC73" i="14" s="1"/>
  <c r="CC74" i="14" s="1"/>
  <c r="CC75" i="14" s="1"/>
  <c r="CC76" i="14" s="1"/>
  <c r="CC77" i="14" s="1"/>
  <c r="CC78" i="14" s="1"/>
  <c r="CC79" i="14" s="1"/>
  <c r="CC80" i="14" s="1"/>
  <c r="CC81" i="14" s="1"/>
  <c r="CC82" i="14" s="1"/>
  <c r="CC83" i="14" s="1"/>
  <c r="CC84" i="14" s="1"/>
  <c r="BV6" i="14"/>
  <c r="BV7" i="14" s="1"/>
  <c r="BV8" i="14" s="1"/>
  <c r="BV9" i="14" s="1"/>
  <c r="BV10" i="14" s="1"/>
  <c r="BV11" i="14" s="1"/>
  <c r="BV12" i="14" s="1"/>
  <c r="BV13" i="14" s="1"/>
  <c r="BV14" i="14" s="1"/>
  <c r="BV15" i="14" s="1"/>
  <c r="BV16" i="14" s="1"/>
  <c r="BV17" i="14" s="1"/>
  <c r="BV18" i="14" s="1"/>
  <c r="BV19" i="14" s="1"/>
  <c r="BV20" i="14" s="1"/>
  <c r="BV21" i="14" s="1"/>
  <c r="BV22" i="14" s="1"/>
  <c r="BV23" i="14" s="1"/>
  <c r="BV24" i="14" s="1"/>
  <c r="BV25" i="14" s="1"/>
  <c r="BV26" i="14" s="1"/>
  <c r="BV27" i="14" s="1"/>
  <c r="BV28" i="14" s="1"/>
  <c r="BV29" i="14" s="1"/>
  <c r="BV30" i="14" s="1"/>
  <c r="BV31" i="14" s="1"/>
  <c r="BV32" i="14" s="1"/>
  <c r="BV33" i="14" s="1"/>
  <c r="BV34" i="14" s="1"/>
  <c r="BV35" i="14" s="1"/>
  <c r="BV36" i="14" s="1"/>
  <c r="BV37" i="14" s="1"/>
  <c r="BV38" i="14" s="1"/>
  <c r="BV39" i="14" s="1"/>
  <c r="BV40" i="14" s="1"/>
  <c r="BV41" i="14" s="1"/>
  <c r="BV42" i="14" s="1"/>
  <c r="BV43" i="14" s="1"/>
  <c r="BV44" i="14" s="1"/>
  <c r="BV45" i="14" s="1"/>
  <c r="BV46" i="14" s="1"/>
  <c r="BV47" i="14" s="1"/>
  <c r="BV48" i="14" s="1"/>
  <c r="BV49" i="14" s="1"/>
  <c r="BV50" i="14" s="1"/>
  <c r="BV51" i="14" s="1"/>
  <c r="BV52" i="14" s="1"/>
  <c r="BV53" i="14" s="1"/>
  <c r="BV54" i="14" s="1"/>
  <c r="BV55" i="14" s="1"/>
  <c r="BV56" i="14" s="1"/>
  <c r="BV57" i="14" s="1"/>
  <c r="BV58" i="14" s="1"/>
  <c r="BV59" i="14" s="1"/>
  <c r="BV60" i="14" s="1"/>
  <c r="BV61" i="14" s="1"/>
  <c r="BV62" i="14" s="1"/>
  <c r="BV63" i="14" s="1"/>
  <c r="BV64" i="14" s="1"/>
  <c r="BV65" i="14" s="1"/>
  <c r="BV66" i="14" s="1"/>
  <c r="BT6" i="14"/>
  <c r="BJ6" i="14"/>
  <c r="BJ7" i="14" s="1"/>
  <c r="BJ8" i="14" s="1"/>
  <c r="BH6" i="14"/>
  <c r="BH7" i="14" s="1"/>
  <c r="BH8" i="14" s="1"/>
  <c r="BH9" i="14" s="1"/>
  <c r="BH10" i="14" s="1"/>
  <c r="BH11" i="14" s="1"/>
  <c r="BH12" i="14" s="1"/>
  <c r="BH13" i="14" s="1"/>
  <c r="BH14" i="14" s="1"/>
  <c r="BH15" i="14" s="1"/>
  <c r="BH16" i="14" s="1"/>
  <c r="BH17" i="14" s="1"/>
  <c r="BH18" i="14" s="1"/>
  <c r="BH19" i="14" s="1"/>
  <c r="BH20" i="14" s="1"/>
  <c r="BH21" i="14" s="1"/>
  <c r="BH22" i="14" s="1"/>
  <c r="BH23" i="14" s="1"/>
  <c r="BH24" i="14" s="1"/>
  <c r="BH25" i="14" s="1"/>
  <c r="BH26" i="14" s="1"/>
  <c r="BH27" i="14" s="1"/>
  <c r="BH28" i="14" s="1"/>
  <c r="BH29" i="14" s="1"/>
  <c r="BH30" i="14" s="1"/>
  <c r="BH31" i="14" s="1"/>
  <c r="BH32" i="14" s="1"/>
  <c r="BH33" i="14" s="1"/>
  <c r="BH34" i="14" s="1"/>
  <c r="BH35" i="14" s="1"/>
  <c r="BH36" i="14" s="1"/>
  <c r="BH37" i="14" s="1"/>
  <c r="BH38" i="14" s="1"/>
  <c r="BH39" i="14" s="1"/>
  <c r="BH40" i="14" s="1"/>
  <c r="BH41" i="14" s="1"/>
  <c r="BH42" i="14" s="1"/>
  <c r="BH43" i="14" s="1"/>
  <c r="BH44" i="14" s="1"/>
  <c r="BH45" i="14" s="1"/>
  <c r="BH46" i="14" s="1"/>
  <c r="BH47" i="14" s="1"/>
  <c r="BH48" i="14" s="1"/>
  <c r="BH49" i="14" s="1"/>
  <c r="BH50" i="14" s="1"/>
  <c r="BH51" i="14" s="1"/>
  <c r="BH52" i="14" s="1"/>
  <c r="BH53" i="14" s="1"/>
  <c r="BH54" i="14" s="1"/>
  <c r="BH55" i="14" s="1"/>
  <c r="BH56" i="14" s="1"/>
  <c r="BH57" i="14" s="1"/>
  <c r="BH58" i="14" s="1"/>
  <c r="BH59" i="14" s="1"/>
  <c r="BH60" i="14" s="1"/>
  <c r="BH61" i="14" s="1"/>
  <c r="BH62" i="14" s="1"/>
  <c r="BH63" i="14" s="1"/>
  <c r="BH64" i="14" s="1"/>
  <c r="BH65" i="14" s="1"/>
  <c r="BH66" i="14" s="1"/>
  <c r="BH67" i="14" s="1"/>
  <c r="BH68" i="14" s="1"/>
  <c r="BH69" i="14" s="1"/>
  <c r="BH70" i="14" s="1"/>
  <c r="BH71" i="14" s="1"/>
  <c r="BH72" i="14" s="1"/>
  <c r="BH73" i="14" s="1"/>
  <c r="BH74" i="14" s="1"/>
  <c r="BH75" i="14" s="1"/>
  <c r="BH76" i="14" s="1"/>
  <c r="BH77" i="14" s="1"/>
  <c r="BH78" i="14" s="1"/>
  <c r="BH79" i="14" s="1"/>
  <c r="BH80" i="14" s="1"/>
  <c r="BH81" i="14" s="1"/>
  <c r="BH82" i="14" s="1"/>
  <c r="BH83" i="14" s="1"/>
  <c r="BH84" i="14" s="1"/>
  <c r="BH85" i="14" s="1"/>
  <c r="BH86" i="14" s="1"/>
  <c r="BH87" i="14" s="1"/>
  <c r="BH88" i="14" s="1"/>
  <c r="BH89" i="14" s="1"/>
  <c r="BH90" i="14" s="1"/>
  <c r="BH91" i="14" s="1"/>
  <c r="BH92" i="14" s="1"/>
  <c r="BH93" i="14" s="1"/>
  <c r="BH94" i="14" s="1"/>
  <c r="BH95" i="14" s="1"/>
  <c r="BH96" i="14" s="1"/>
  <c r="BH97" i="14" s="1"/>
  <c r="BH98" i="14" s="1"/>
  <c r="BH99" i="14" s="1"/>
  <c r="BH100" i="14" s="1"/>
  <c r="BH101" i="14" s="1"/>
  <c r="BH102" i="14" s="1"/>
  <c r="BH103" i="14" s="1"/>
  <c r="BH104" i="14" s="1"/>
  <c r="BH105" i="14" s="1"/>
  <c r="BH106" i="14" s="1"/>
  <c r="BH107" i="14" s="1"/>
  <c r="BH108" i="14" s="1"/>
  <c r="BH109" i="14" s="1"/>
  <c r="BH110" i="14" s="1"/>
  <c r="BH111" i="14" s="1"/>
  <c r="BH112" i="14" s="1"/>
  <c r="BH113" i="14" s="1"/>
  <c r="BH114" i="14" s="1"/>
  <c r="BH115" i="14" s="1"/>
  <c r="BH116" i="14" s="1"/>
  <c r="BH117" i="14" s="1"/>
  <c r="BH118" i="14" s="1"/>
  <c r="BH119" i="14" s="1"/>
  <c r="BH120" i="14" s="1"/>
  <c r="BH121" i="14" s="1"/>
  <c r="BH122" i="14" s="1"/>
  <c r="BH123" i="14" s="1"/>
  <c r="DX5" i="14"/>
  <c r="DW5" i="14"/>
  <c r="DW6" i="14" s="1"/>
  <c r="DW7" i="14" s="1"/>
  <c r="DW8" i="14" s="1"/>
  <c r="DW9" i="14" s="1"/>
  <c r="DW10" i="14" s="1"/>
  <c r="DW11" i="14" s="1"/>
  <c r="DW12" i="14" s="1"/>
  <c r="DW13" i="14" s="1"/>
  <c r="DW14" i="14" s="1"/>
  <c r="DW15" i="14" s="1"/>
  <c r="DW16" i="14" s="1"/>
  <c r="DW17" i="14" s="1"/>
  <c r="DW18" i="14" s="1"/>
  <c r="DW19" i="14" s="1"/>
  <c r="DW20" i="14" s="1"/>
  <c r="DW21" i="14" s="1"/>
  <c r="DW22" i="14" s="1"/>
  <c r="DW23" i="14" s="1"/>
  <c r="DW24" i="14" s="1"/>
  <c r="DW25" i="14" s="1"/>
  <c r="DW26" i="14" s="1"/>
  <c r="DW27" i="14" s="1"/>
  <c r="DW28" i="14" s="1"/>
  <c r="DW29" i="14" s="1"/>
  <c r="DW30" i="14" s="1"/>
  <c r="DW31" i="14" s="1"/>
  <c r="DW32" i="14" s="1"/>
  <c r="DW33" i="14" s="1"/>
  <c r="DW34" i="14" s="1"/>
  <c r="DW35" i="14" s="1"/>
  <c r="DW36" i="14" s="1"/>
  <c r="DW37" i="14" s="1"/>
  <c r="DW38" i="14" s="1"/>
  <c r="DW39" i="14" s="1"/>
  <c r="DW40" i="14" s="1"/>
  <c r="DW41" i="14" s="1"/>
  <c r="DW42" i="14" s="1"/>
  <c r="DW43" i="14" s="1"/>
  <c r="DW44" i="14" s="1"/>
  <c r="DW45" i="14" s="1"/>
  <c r="DW46" i="14" s="1"/>
  <c r="DW47" i="14" s="1"/>
  <c r="DW48" i="14" s="1"/>
  <c r="DW49" i="14" s="1"/>
  <c r="DW50" i="14" s="1"/>
  <c r="DW51" i="14" s="1"/>
  <c r="DW52" i="14" s="1"/>
  <c r="DW53" i="14" s="1"/>
  <c r="DS5" i="14"/>
  <c r="DQ5" i="14"/>
  <c r="DJ5" i="14"/>
  <c r="DJ6" i="14" s="1"/>
  <c r="DJ7" i="14" s="1"/>
  <c r="DJ8" i="14" s="1"/>
  <c r="DJ9" i="14" s="1"/>
  <c r="DJ10" i="14" s="1"/>
  <c r="DJ11" i="14" s="1"/>
  <c r="DJ12" i="14" s="1"/>
  <c r="DJ13" i="14" s="1"/>
  <c r="DJ14" i="14" s="1"/>
  <c r="DJ15" i="14" s="1"/>
  <c r="DJ16" i="14" s="1"/>
  <c r="DJ17" i="14" s="1"/>
  <c r="DJ18" i="14" s="1"/>
  <c r="DJ19" i="14" s="1"/>
  <c r="DJ20" i="14" s="1"/>
  <c r="DJ21" i="14" s="1"/>
  <c r="DJ22" i="14" s="1"/>
  <c r="DJ23" i="14" s="1"/>
  <c r="DJ24" i="14" s="1"/>
  <c r="DJ25" i="14" s="1"/>
  <c r="DJ26" i="14" s="1"/>
  <c r="DJ27" i="14" s="1"/>
  <c r="DJ28" i="14" s="1"/>
  <c r="DJ29" i="14" s="1"/>
  <c r="DJ30" i="14" s="1"/>
  <c r="DJ31" i="14" s="1"/>
  <c r="DJ32" i="14" s="1"/>
  <c r="DJ33" i="14" s="1"/>
  <c r="DJ34" i="14" s="1"/>
  <c r="DJ35" i="14" s="1"/>
  <c r="DJ36" i="14" s="1"/>
  <c r="DJ37" i="14" s="1"/>
  <c r="DJ38" i="14" s="1"/>
  <c r="DJ39" i="14" s="1"/>
  <c r="DJ40" i="14" s="1"/>
  <c r="DJ41" i="14" s="1"/>
  <c r="DJ42" i="14" s="1"/>
  <c r="DJ43" i="14" s="1"/>
  <c r="DJ44" i="14" s="1"/>
  <c r="DJ45" i="14" s="1"/>
  <c r="DJ46" i="14" s="1"/>
  <c r="DJ47" i="14" s="1"/>
  <c r="DJ48" i="14" s="1"/>
  <c r="DJ49" i="14" s="1"/>
  <c r="DJ50" i="14" s="1"/>
  <c r="DJ51" i="14" s="1"/>
  <c r="DJ52" i="14" s="1"/>
  <c r="DJ53" i="14" s="1"/>
  <c r="DJ54" i="14" s="1"/>
  <c r="DJ55" i="14" s="1"/>
  <c r="DJ56" i="14" s="1"/>
  <c r="DJ57" i="14" s="1"/>
  <c r="DJ58" i="14" s="1"/>
  <c r="DJ59" i="14" s="1"/>
  <c r="DJ60" i="14" s="1"/>
  <c r="DJ61" i="14" s="1"/>
  <c r="DJ62" i="14" s="1"/>
  <c r="DE5" i="14"/>
  <c r="DC5" i="14"/>
  <c r="DC6" i="14" s="1"/>
  <c r="DA5" i="14"/>
  <c r="DA6" i="14" s="1"/>
  <c r="DA7" i="14" s="1"/>
  <c r="DA8" i="14" s="1"/>
  <c r="DA9" i="14" s="1"/>
  <c r="DA10" i="14" s="1"/>
  <c r="DA11" i="14" s="1"/>
  <c r="DA12" i="14" s="1"/>
  <c r="DA13" i="14" s="1"/>
  <c r="DA14" i="14" s="1"/>
  <c r="DA15" i="14" s="1"/>
  <c r="DA16" i="14" s="1"/>
  <c r="DA17" i="14" s="1"/>
  <c r="DA18" i="14" s="1"/>
  <c r="DA19" i="14" s="1"/>
  <c r="DA20" i="14" s="1"/>
  <c r="DA21" i="14" s="1"/>
  <c r="DA22" i="14" s="1"/>
  <c r="DA23" i="14" s="1"/>
  <c r="DA24" i="14" s="1"/>
  <c r="DA25" i="14" s="1"/>
  <c r="DA26" i="14" s="1"/>
  <c r="DA27" i="14" s="1"/>
  <c r="DA28" i="14" s="1"/>
  <c r="DA29" i="14" s="1"/>
  <c r="DA30" i="14" s="1"/>
  <c r="DA31" i="14" s="1"/>
  <c r="DA32" i="14" s="1"/>
  <c r="DA33" i="14" s="1"/>
  <c r="DA34" i="14" s="1"/>
  <c r="DA35" i="14" s="1"/>
  <c r="DA36" i="14" s="1"/>
  <c r="DA37" i="14" s="1"/>
  <c r="DA38" i="14" s="1"/>
  <c r="DA39" i="14" s="1"/>
  <c r="DA40" i="14" s="1"/>
  <c r="DA41" i="14" s="1"/>
  <c r="DA42" i="14" s="1"/>
  <c r="DA43" i="14" s="1"/>
  <c r="DA44" i="14" s="1"/>
  <c r="DA45" i="14" s="1"/>
  <c r="DA46" i="14" s="1"/>
  <c r="DA47" i="14" s="1"/>
  <c r="DA48" i="14" s="1"/>
  <c r="DA49" i="14" s="1"/>
  <c r="DA50" i="14" s="1"/>
  <c r="DA51" i="14" s="1"/>
  <c r="DA52" i="14" s="1"/>
  <c r="DA53" i="14" s="1"/>
  <c r="DA54" i="14" s="1"/>
  <c r="DA55" i="14" s="1"/>
  <c r="DA56" i="14" s="1"/>
  <c r="DA57" i="14" s="1"/>
  <c r="DA58" i="14" s="1"/>
  <c r="DA59" i="14" s="1"/>
  <c r="DA60" i="14" s="1"/>
  <c r="DA61" i="14" s="1"/>
  <c r="DA62" i="14" s="1"/>
  <c r="DA63" i="14" s="1"/>
  <c r="DA64" i="14" s="1"/>
  <c r="DA65" i="14" s="1"/>
  <c r="DA66" i="14" s="1"/>
  <c r="DA67" i="14" s="1"/>
  <c r="DA68" i="14" s="1"/>
  <c r="DA69" i="14" s="1"/>
  <c r="DA70" i="14" s="1"/>
  <c r="DA71" i="14" s="1"/>
  <c r="DA72" i="14" s="1"/>
  <c r="DA73" i="14" s="1"/>
  <c r="DA74" i="14" s="1"/>
  <c r="DA75" i="14" s="1"/>
  <c r="DA76" i="14" s="1"/>
  <c r="DA77" i="14" s="1"/>
  <c r="DA78" i="14" s="1"/>
  <c r="DA79" i="14" s="1"/>
  <c r="DA80" i="14" s="1"/>
  <c r="DA81" i="14" s="1"/>
  <c r="DA82" i="14" s="1"/>
  <c r="DA83" i="14" s="1"/>
  <c r="DA84" i="14" s="1"/>
  <c r="DA85" i="14" s="1"/>
  <c r="DA86" i="14" s="1"/>
  <c r="DA87" i="14" s="1"/>
  <c r="DA88" i="14" s="1"/>
  <c r="DA89" i="14" s="1"/>
  <c r="DA90" i="14" s="1"/>
  <c r="DA91" i="14" s="1"/>
  <c r="DA92" i="14" s="1"/>
  <c r="DA93" i="14" s="1"/>
  <c r="DA94" i="14" s="1"/>
  <c r="DA95" i="14" s="1"/>
  <c r="DA96" i="14" s="1"/>
  <c r="DA97" i="14" s="1"/>
  <c r="DA98" i="14" s="1"/>
  <c r="DA99" i="14" s="1"/>
  <c r="DA100" i="14" s="1"/>
  <c r="DA101" i="14" s="1"/>
  <c r="DA102" i="14" s="1"/>
  <c r="DA103" i="14" s="1"/>
  <c r="DA104" i="14" s="1"/>
  <c r="DA105" i="14" s="1"/>
  <c r="DA106" i="14" s="1"/>
  <c r="DA107" i="14" s="1"/>
  <c r="DA108" i="14" s="1"/>
  <c r="DA109" i="14" s="1"/>
  <c r="DA110" i="14" s="1"/>
  <c r="DA111" i="14" s="1"/>
  <c r="DA112" i="14" s="1"/>
  <c r="DA113" i="14" s="1"/>
  <c r="DA114" i="14" s="1"/>
  <c r="DA115" i="14" s="1"/>
  <c r="DA116" i="14" s="1"/>
  <c r="DA117" i="14" s="1"/>
  <c r="DA118" i="14" s="1"/>
  <c r="DA119" i="14" s="1"/>
  <c r="DA120" i="14" s="1"/>
  <c r="DA121" i="14" s="1"/>
  <c r="DA122" i="14" s="1"/>
  <c r="DA123" i="14" s="1"/>
  <c r="DA124" i="14" s="1"/>
  <c r="DA125" i="14" s="1"/>
  <c r="DA126" i="14" s="1"/>
  <c r="DA127" i="14" s="1"/>
  <c r="DA128" i="14" s="1"/>
  <c r="DA129" i="14" s="1"/>
  <c r="DA130" i="14" s="1"/>
  <c r="DA131" i="14" s="1"/>
  <c r="DA132" i="14" s="1"/>
  <c r="DA133" i="14" s="1"/>
  <c r="DA134" i="14" s="1"/>
  <c r="DA135" i="14" s="1"/>
  <c r="DA136" i="14" s="1"/>
  <c r="DA137" i="14" s="1"/>
  <c r="DA138" i="14" s="1"/>
  <c r="DA139" i="14" s="1"/>
  <c r="DA140" i="14" s="1"/>
  <c r="DA141" i="14" s="1"/>
  <c r="DA142" i="14" s="1"/>
  <c r="DA143" i="14" s="1"/>
  <c r="DA144" i="14" s="1"/>
  <c r="DA145" i="14" s="1"/>
  <c r="DA146" i="14" s="1"/>
  <c r="DA147" i="14" s="1"/>
  <c r="DA148" i="14" s="1"/>
  <c r="DA149" i="14" s="1"/>
  <c r="DA150" i="14" s="1"/>
  <c r="DA151" i="14" s="1"/>
  <c r="DA152" i="14" s="1"/>
  <c r="DA153" i="14" s="1"/>
  <c r="DA154" i="14" s="1"/>
  <c r="DA155" i="14" s="1"/>
  <c r="DA156" i="14" s="1"/>
  <c r="DA157" i="14" s="1"/>
  <c r="DA158" i="14" s="1"/>
  <c r="DA159" i="14" s="1"/>
  <c r="DA160" i="14" s="1"/>
  <c r="DA161" i="14" s="1"/>
  <c r="DA162" i="14" s="1"/>
  <c r="DA163" i="14" s="1"/>
  <c r="DA164" i="14" s="1"/>
  <c r="DA165" i="14" s="1"/>
  <c r="DA166" i="14" s="1"/>
  <c r="DA167" i="14" s="1"/>
  <c r="DA168" i="14" s="1"/>
  <c r="DA169" i="14" s="1"/>
  <c r="DA170" i="14" s="1"/>
  <c r="DA171" i="14" s="1"/>
  <c r="DA172" i="14" s="1"/>
  <c r="DA173" i="14" s="1"/>
  <c r="DA174" i="14" s="1"/>
  <c r="DA175" i="14" s="1"/>
  <c r="DA176" i="14" s="1"/>
  <c r="DA177" i="14" s="1"/>
  <c r="DA178" i="14" s="1"/>
  <c r="DA179" i="14" s="1"/>
  <c r="DA180" i="14" s="1"/>
  <c r="DA181" i="14" s="1"/>
  <c r="DA182" i="14" s="1"/>
  <c r="DA183" i="14" s="1"/>
  <c r="DA184" i="14" s="1"/>
  <c r="DA185" i="14" s="1"/>
  <c r="DA186" i="14" s="1"/>
  <c r="DA187" i="14" s="1"/>
  <c r="DA188" i="14" s="1"/>
  <c r="DA189" i="14" s="1"/>
  <c r="DA190" i="14" s="1"/>
  <c r="DA191" i="14" s="1"/>
  <c r="DA192" i="14" s="1"/>
  <c r="DA193" i="14" s="1"/>
  <c r="DA194" i="14" s="1"/>
  <c r="DA195" i="14" s="1"/>
  <c r="DA196" i="14" s="1"/>
  <c r="DA197" i="14" s="1"/>
  <c r="DA198" i="14" s="1"/>
  <c r="DA199" i="14" s="1"/>
  <c r="DA200" i="14" s="1"/>
  <c r="DA201" i="14" s="1"/>
  <c r="DA202" i="14" s="1"/>
  <c r="DA203" i="14" s="1"/>
  <c r="DA204" i="14" s="1"/>
  <c r="DA205" i="14" s="1"/>
  <c r="DA206" i="14" s="1"/>
  <c r="DA207" i="14" s="1"/>
  <c r="DA208" i="14" s="1"/>
  <c r="DA209" i="14" s="1"/>
  <c r="DA210" i="14" s="1"/>
  <c r="DA211" i="14" s="1"/>
  <c r="DA212" i="14" s="1"/>
  <c r="DA213" i="14" s="1"/>
  <c r="DA214" i="14" s="1"/>
  <c r="DA215" i="14" s="1"/>
  <c r="DA216" i="14" s="1"/>
  <c r="DA217" i="14" s="1"/>
  <c r="DA218" i="14" s="1"/>
  <c r="DA219" i="14" s="1"/>
  <c r="DA220" i="14" s="1"/>
  <c r="DA221" i="14" s="1"/>
  <c r="DA222" i="14" s="1"/>
  <c r="DA223" i="14" s="1"/>
  <c r="DA224" i="14" s="1"/>
  <c r="DA225" i="14" s="1"/>
  <c r="DA226" i="14" s="1"/>
  <c r="DA227" i="14" s="1"/>
  <c r="DA228" i="14" s="1"/>
  <c r="DA229" i="14" s="1"/>
  <c r="DA230" i="14" s="1"/>
  <c r="DA231" i="14" s="1"/>
  <c r="DA232" i="14" s="1"/>
  <c r="DA233" i="14" s="1"/>
  <c r="DA234" i="14" s="1"/>
  <c r="CX5" i="14"/>
  <c r="CV5" i="14"/>
  <c r="CT5" i="14"/>
  <c r="CT6" i="14" s="1"/>
  <c r="CR5" i="14"/>
  <c r="CR6" i="14" s="1"/>
  <c r="CR7" i="14" s="1"/>
  <c r="CR8" i="14" s="1"/>
  <c r="CR9" i="14" s="1"/>
  <c r="CR10" i="14" s="1"/>
  <c r="CR11" i="14" s="1"/>
  <c r="CR12" i="14" s="1"/>
  <c r="CR13" i="14" s="1"/>
  <c r="CR14" i="14" s="1"/>
  <c r="CR15" i="14" s="1"/>
  <c r="CR16" i="14" s="1"/>
  <c r="CR17" i="14" s="1"/>
  <c r="CR18" i="14" s="1"/>
  <c r="CR19" i="14" s="1"/>
  <c r="CR20" i="14" s="1"/>
  <c r="CR21" i="14" s="1"/>
  <c r="CR22" i="14" s="1"/>
  <c r="CR23" i="14" s="1"/>
  <c r="CR24" i="14" s="1"/>
  <c r="CR25" i="14" s="1"/>
  <c r="CR26" i="14" s="1"/>
  <c r="CR27" i="14" s="1"/>
  <c r="CR28" i="14" s="1"/>
  <c r="CR29" i="14" s="1"/>
  <c r="CR30" i="14" s="1"/>
  <c r="CR31" i="14" s="1"/>
  <c r="CR32" i="14" s="1"/>
  <c r="CR33" i="14" s="1"/>
  <c r="CR34" i="14" s="1"/>
  <c r="CR35" i="14" s="1"/>
  <c r="CR36" i="14" s="1"/>
  <c r="CR37" i="14" s="1"/>
  <c r="CR38" i="14" s="1"/>
  <c r="CR39" i="14" s="1"/>
  <c r="CR40" i="14" s="1"/>
  <c r="CR41" i="14" s="1"/>
  <c r="CR42" i="14" s="1"/>
  <c r="CR43" i="14" s="1"/>
  <c r="CR44" i="14" s="1"/>
  <c r="CR45" i="14" s="1"/>
  <c r="CR46" i="14" s="1"/>
  <c r="CR47" i="14" s="1"/>
  <c r="CR48" i="14" s="1"/>
  <c r="CR49" i="14" s="1"/>
  <c r="CR50" i="14" s="1"/>
  <c r="CR51" i="14" s="1"/>
  <c r="CR52" i="14" s="1"/>
  <c r="CR53" i="14" s="1"/>
  <c r="CR54" i="14" s="1"/>
  <c r="CR55" i="14" s="1"/>
  <c r="CR56" i="14" s="1"/>
  <c r="CR57" i="14" s="1"/>
  <c r="CR58" i="14" s="1"/>
  <c r="CR59" i="14" s="1"/>
  <c r="CR60" i="14" s="1"/>
  <c r="CR61" i="14" s="1"/>
  <c r="CR62" i="14" s="1"/>
  <c r="CR63" i="14" s="1"/>
  <c r="CR64" i="14" s="1"/>
  <c r="CR65" i="14" s="1"/>
  <c r="CR66" i="14" s="1"/>
  <c r="CR67" i="14" s="1"/>
  <c r="CR68" i="14" s="1"/>
  <c r="CE5" i="14"/>
  <c r="CC5" i="14"/>
  <c r="CA5" i="14"/>
  <c r="CA6" i="14" s="1"/>
  <c r="CA7" i="14" s="1"/>
  <c r="CA8" i="14" s="1"/>
  <c r="CA9" i="14" s="1"/>
  <c r="CA10" i="14" s="1"/>
  <c r="CA11" i="14" s="1"/>
  <c r="CA12" i="14" s="1"/>
  <c r="CA13" i="14" s="1"/>
  <c r="CA14" i="14" s="1"/>
  <c r="CA15" i="14" s="1"/>
  <c r="CA16" i="14" s="1"/>
  <c r="CA17" i="14" s="1"/>
  <c r="BY5" i="14"/>
  <c r="BY6" i="14" s="1"/>
  <c r="BY7" i="14" s="1"/>
  <c r="BY8" i="14" s="1"/>
  <c r="BY9" i="14" s="1"/>
  <c r="BY10" i="14" s="1"/>
  <c r="BY11" i="14" s="1"/>
  <c r="BY12" i="14" s="1"/>
  <c r="BY13" i="14" s="1"/>
  <c r="BY14" i="14" s="1"/>
  <c r="BY15" i="14" s="1"/>
  <c r="BY16" i="14" s="1"/>
  <c r="BY17" i="14" s="1"/>
  <c r="BY18" i="14" s="1"/>
  <c r="BY19" i="14" s="1"/>
  <c r="BY20" i="14" s="1"/>
  <c r="BY21" i="14" s="1"/>
  <c r="BY22" i="14" s="1"/>
  <c r="BY23" i="14" s="1"/>
  <c r="BY24" i="14" s="1"/>
  <c r="BY25" i="14" s="1"/>
  <c r="BY26" i="14" s="1"/>
  <c r="BY27" i="14" s="1"/>
  <c r="BY28" i="14" s="1"/>
  <c r="BY29" i="14" s="1"/>
  <c r="BY30" i="14" s="1"/>
  <c r="BY31" i="14" s="1"/>
  <c r="BY32" i="14" s="1"/>
  <c r="BY33" i="14" s="1"/>
  <c r="BY34" i="14" s="1"/>
  <c r="BY35" i="14" s="1"/>
  <c r="BY36" i="14" s="1"/>
  <c r="BY37" i="14" s="1"/>
  <c r="BY38" i="14" s="1"/>
  <c r="BY39" i="14" s="1"/>
  <c r="BY40" i="14" s="1"/>
  <c r="BY41" i="14" s="1"/>
  <c r="BY42" i="14" s="1"/>
  <c r="BY43" i="14" s="1"/>
  <c r="BY44" i="14" s="1"/>
  <c r="BV5" i="14"/>
  <c r="BT5" i="14"/>
  <c r="BR5" i="14"/>
  <c r="BR6" i="14" s="1"/>
  <c r="BP5" i="14"/>
  <c r="BP6" i="14" s="1"/>
  <c r="BP7" i="14" s="1"/>
  <c r="BP8" i="14" s="1"/>
  <c r="BP9" i="14" s="1"/>
  <c r="BP10" i="14" s="1"/>
  <c r="BP11" i="14" s="1"/>
  <c r="BP12" i="14" s="1"/>
  <c r="BP13" i="14" s="1"/>
  <c r="BP14" i="14" s="1"/>
  <c r="BP15" i="14" s="1"/>
  <c r="BP16" i="14" s="1"/>
  <c r="BP17" i="14" s="1"/>
  <c r="BP18" i="14" s="1"/>
  <c r="BP19" i="14" s="1"/>
  <c r="BP20" i="14" s="1"/>
  <c r="BP21" i="14" s="1"/>
  <c r="BP22" i="14" s="1"/>
  <c r="BP23" i="14" s="1"/>
  <c r="BP24" i="14" s="1"/>
  <c r="BP25" i="14" s="1"/>
  <c r="BP26" i="14" s="1"/>
  <c r="BP27" i="14" s="1"/>
  <c r="BP28" i="14" s="1"/>
  <c r="BP29" i="14" s="1"/>
  <c r="BP30" i="14" s="1"/>
  <c r="BP31" i="14" s="1"/>
  <c r="BP32" i="14" s="1"/>
  <c r="BP33" i="14" s="1"/>
  <c r="BJ5" i="14"/>
  <c r="BH5" i="14"/>
  <c r="BF5" i="14"/>
  <c r="BF6" i="14" s="1"/>
  <c r="AE5" i="14"/>
  <c r="AE6" i="14" s="1"/>
  <c r="AE7" i="14" s="1"/>
  <c r="AE8" i="14" s="1"/>
  <c r="AE9" i="14" s="1"/>
  <c r="AE10" i="14" s="1"/>
  <c r="AE11" i="14" s="1"/>
  <c r="AE12" i="14" s="1"/>
  <c r="AE13" i="14" s="1"/>
  <c r="AE14" i="14" s="1"/>
  <c r="AE15" i="14" s="1"/>
  <c r="AE16" i="14" s="1"/>
  <c r="AE17" i="14" s="1"/>
  <c r="AE18" i="14" s="1"/>
  <c r="AE19" i="14" s="1"/>
  <c r="AE20" i="14" s="1"/>
  <c r="AE21" i="14" s="1"/>
  <c r="AE22" i="14" s="1"/>
  <c r="AE23" i="14" s="1"/>
  <c r="AE24" i="14" s="1"/>
  <c r="AE25" i="14" s="1"/>
  <c r="AE26" i="14" s="1"/>
  <c r="AE27" i="14" s="1"/>
  <c r="AE28" i="14" s="1"/>
  <c r="AE29" i="14" s="1"/>
  <c r="AE30" i="14" s="1"/>
  <c r="AE31" i="14" s="1"/>
  <c r="AE32" i="14" s="1"/>
  <c r="AE33" i="14" s="1"/>
  <c r="AE34" i="14" s="1"/>
  <c r="AE35" i="14" s="1"/>
  <c r="AE36" i="14" s="1"/>
  <c r="AE37" i="14" s="1"/>
  <c r="AE38" i="14" s="1"/>
  <c r="AE39" i="14" s="1"/>
  <c r="AE40" i="14" s="1"/>
  <c r="AE41" i="14" s="1"/>
  <c r="AE42" i="14" s="1"/>
  <c r="AE43" i="14" s="1"/>
  <c r="AE44" i="14" s="1"/>
  <c r="AE45" i="14" s="1"/>
  <c r="AE46" i="14" s="1"/>
  <c r="AE47" i="14" s="1"/>
  <c r="AE48" i="14" s="1"/>
  <c r="AE49" i="14" s="1"/>
  <c r="AE50" i="14" s="1"/>
  <c r="AE51" i="14" s="1"/>
  <c r="AE52" i="14" s="1"/>
  <c r="AE53" i="14" s="1"/>
  <c r="AE54" i="14" s="1"/>
  <c r="AE55" i="14" s="1"/>
  <c r="AE56" i="14" s="1"/>
  <c r="AE57" i="14" s="1"/>
  <c r="AE58" i="14" s="1"/>
  <c r="AE59" i="14" s="1"/>
  <c r="AE60" i="14" s="1"/>
  <c r="AE61" i="14" s="1"/>
  <c r="AE62" i="14" s="1"/>
  <c r="AE63" i="14" s="1"/>
  <c r="AE64" i="14" s="1"/>
  <c r="AE65" i="14" s="1"/>
  <c r="AE66" i="14" s="1"/>
  <c r="AE67" i="14" s="1"/>
  <c r="AE68" i="14" s="1"/>
  <c r="AE69" i="14" s="1"/>
  <c r="AE70" i="14" s="1"/>
  <c r="AE71" i="14" s="1"/>
  <c r="AE72" i="14" s="1"/>
  <c r="AE73" i="14" s="1"/>
  <c r="AE74" i="14" s="1"/>
  <c r="AE75" i="14" s="1"/>
  <c r="AE76" i="14" s="1"/>
  <c r="AE77" i="14" s="1"/>
  <c r="AE78" i="14" s="1"/>
  <c r="AE79" i="14" s="1"/>
  <c r="AE80" i="14" s="1"/>
  <c r="AE81" i="14" s="1"/>
  <c r="AE82" i="14" s="1"/>
  <c r="AE83" i="14" s="1"/>
  <c r="AE84" i="14" s="1"/>
  <c r="AE85" i="14" s="1"/>
  <c r="AE86" i="14" s="1"/>
  <c r="AE87" i="14" s="1"/>
  <c r="AE88" i="14" s="1"/>
  <c r="AE89" i="14" s="1"/>
  <c r="AE90" i="14" s="1"/>
  <c r="AE91" i="14" s="1"/>
  <c r="AE92" i="14" s="1"/>
  <c r="AE93" i="14" s="1"/>
  <c r="AE94" i="14" s="1"/>
  <c r="AE95" i="14" s="1"/>
  <c r="AE96" i="14" s="1"/>
  <c r="AE97" i="14" s="1"/>
  <c r="AE98" i="14" s="1"/>
  <c r="AE99" i="14" s="1"/>
  <c r="AE100" i="14" s="1"/>
  <c r="AE101" i="14" s="1"/>
  <c r="AE102" i="14" s="1"/>
  <c r="AE103" i="14" s="1"/>
  <c r="AE104" i="14" s="1"/>
  <c r="AE105" i="14" s="1"/>
  <c r="AE106" i="14" s="1"/>
  <c r="AE107" i="14" s="1"/>
  <c r="AE108" i="14" s="1"/>
  <c r="AE109" i="14" s="1"/>
  <c r="AE110" i="14" s="1"/>
  <c r="AE111" i="14" s="1"/>
  <c r="AE112" i="14" s="1"/>
  <c r="AE113" i="14" s="1"/>
  <c r="AE114" i="14" s="1"/>
  <c r="AE115" i="14" s="1"/>
  <c r="AE116" i="14" s="1"/>
  <c r="AE117" i="14" s="1"/>
  <c r="AE118" i="14" s="1"/>
  <c r="AE119" i="14" s="1"/>
  <c r="AE120" i="14" s="1"/>
  <c r="AE121" i="14" s="1"/>
  <c r="AE122" i="14" s="1"/>
  <c r="AE123" i="14" s="1"/>
  <c r="AE124" i="14" s="1"/>
  <c r="AE125" i="14" s="1"/>
  <c r="AE126" i="14" s="1"/>
  <c r="AE127" i="14" s="1"/>
  <c r="AE128" i="14" s="1"/>
  <c r="AE129" i="14" s="1"/>
  <c r="AE130" i="14" s="1"/>
  <c r="AE131" i="14" s="1"/>
  <c r="AE132" i="14" s="1"/>
  <c r="AE133" i="14" s="1"/>
  <c r="AE134" i="14" s="1"/>
  <c r="AE135" i="14" s="1"/>
  <c r="AE136" i="14" s="1"/>
  <c r="AE137" i="14" s="1"/>
  <c r="AE138" i="14" s="1"/>
  <c r="AE139" i="14" s="1"/>
  <c r="AE140" i="14" s="1"/>
  <c r="AE141" i="14" s="1"/>
  <c r="AE142" i="14" s="1"/>
  <c r="AE143" i="14" s="1"/>
  <c r="AE144" i="14" s="1"/>
  <c r="AE145" i="14" s="1"/>
  <c r="AE146" i="14" s="1"/>
  <c r="AE147" i="14" s="1"/>
  <c r="AE148" i="14" s="1"/>
  <c r="AE149" i="14" s="1"/>
  <c r="AE150" i="14" s="1"/>
  <c r="AE151" i="14" s="1"/>
  <c r="AE152" i="14" s="1"/>
  <c r="AE153" i="14" s="1"/>
  <c r="AE154" i="14" s="1"/>
  <c r="AE155" i="14" s="1"/>
  <c r="AE156" i="14" s="1"/>
  <c r="AE157" i="14" s="1"/>
  <c r="AE158" i="14" s="1"/>
  <c r="AE159" i="14" s="1"/>
  <c r="AE160" i="14" s="1"/>
  <c r="AE161" i="14" s="1"/>
  <c r="AE162" i="14" s="1"/>
  <c r="AE163" i="14" s="1"/>
  <c r="AE164" i="14" s="1"/>
  <c r="AE165" i="14" s="1"/>
  <c r="AE166" i="14" s="1"/>
  <c r="AE167" i="14" s="1"/>
  <c r="AE168" i="14" s="1"/>
  <c r="AE169" i="14" s="1"/>
  <c r="AE170" i="14" s="1"/>
  <c r="AE171" i="14" s="1"/>
  <c r="AE172" i="14" s="1"/>
  <c r="AE173" i="14" s="1"/>
  <c r="AE174" i="14" s="1"/>
  <c r="AE175" i="14" s="1"/>
  <c r="AE176" i="14" s="1"/>
  <c r="AE177" i="14" s="1"/>
  <c r="AE178" i="14" s="1"/>
  <c r="AE179" i="14" s="1"/>
  <c r="AE180" i="14" s="1"/>
  <c r="AE181" i="14" s="1"/>
  <c r="AE182" i="14" s="1"/>
  <c r="AE183" i="14" s="1"/>
  <c r="AE184" i="14" s="1"/>
  <c r="AE185" i="14" s="1"/>
  <c r="AE186" i="14" s="1"/>
  <c r="AE187" i="14" s="1"/>
  <c r="AE188" i="14" s="1"/>
  <c r="AE189" i="14" s="1"/>
  <c r="AE190" i="14" s="1"/>
  <c r="AE191" i="14" s="1"/>
  <c r="AE192" i="14" s="1"/>
  <c r="AE193" i="14" s="1"/>
  <c r="AE194" i="14" s="1"/>
  <c r="AE195" i="14" s="1"/>
  <c r="AE196" i="14" s="1"/>
  <c r="AE197" i="14" s="1"/>
  <c r="AE198" i="14" s="1"/>
  <c r="AE199" i="14" s="1"/>
  <c r="AE200" i="14" s="1"/>
  <c r="AE201" i="14" s="1"/>
  <c r="AE202" i="14" s="1"/>
  <c r="AE203" i="14" s="1"/>
  <c r="AE204" i="14" s="1"/>
  <c r="AE205" i="14" s="1"/>
  <c r="AE206" i="14" s="1"/>
  <c r="AE207" i="14" s="1"/>
  <c r="AE208" i="14" s="1"/>
  <c r="AE209" i="14" s="1"/>
  <c r="AE210" i="14" s="1"/>
  <c r="AE211" i="14" s="1"/>
  <c r="AE212" i="14" s="1"/>
  <c r="AE213" i="14" s="1"/>
  <c r="AE214" i="14" s="1"/>
  <c r="AE215" i="14" s="1"/>
  <c r="AE216" i="14" s="1"/>
  <c r="AE217" i="14" s="1"/>
  <c r="AE218" i="14" s="1"/>
  <c r="AE219" i="14" s="1"/>
  <c r="AE220" i="14" s="1"/>
  <c r="AE221" i="14" s="1"/>
  <c r="AE222" i="14" s="1"/>
  <c r="AE223" i="14" s="1"/>
  <c r="AE224" i="14" s="1"/>
  <c r="AE225" i="14" s="1"/>
  <c r="AE226" i="14" s="1"/>
  <c r="AE227" i="14" s="1"/>
  <c r="AE228" i="14" s="1"/>
  <c r="AE229" i="14" s="1"/>
  <c r="AE230" i="14" s="1"/>
  <c r="AE231" i="14" s="1"/>
  <c r="AE232" i="14" s="1"/>
  <c r="AE233" i="14" s="1"/>
  <c r="AE234" i="14" s="1"/>
  <c r="AE235" i="14" s="1"/>
  <c r="AE236" i="14" s="1"/>
  <c r="AE237" i="14" s="1"/>
  <c r="AE238" i="14" s="1"/>
  <c r="AE239" i="14" s="1"/>
  <c r="AE240" i="14" s="1"/>
  <c r="AE241" i="14" s="1"/>
  <c r="AE242" i="14" s="1"/>
  <c r="AE243" i="14" s="1"/>
  <c r="AE244" i="14" s="1"/>
  <c r="AE245" i="14" s="1"/>
  <c r="AE246" i="14" s="1"/>
  <c r="AE247" i="14" s="1"/>
  <c r="AE248" i="14" s="1"/>
  <c r="AE249" i="14" s="1"/>
  <c r="AE250" i="14" s="1"/>
  <c r="AE251" i="14" s="1"/>
  <c r="AE252" i="14" s="1"/>
  <c r="AE253" i="14" s="1"/>
  <c r="DL4" i="14"/>
  <c r="DL5" i="14" s="1"/>
  <c r="DL6" i="14" s="1"/>
  <c r="DL7" i="14" s="1"/>
  <c r="DL8" i="14" s="1"/>
  <c r="DL9" i="14" s="1"/>
  <c r="DL10" i="14" s="1"/>
  <c r="DL11" i="14" s="1"/>
  <c r="DL12" i="14" s="1"/>
  <c r="DL13" i="14" s="1"/>
  <c r="DL14" i="14" s="1"/>
  <c r="DL15" i="14" s="1"/>
  <c r="DL16" i="14" s="1"/>
  <c r="DL17" i="14" s="1"/>
  <c r="DL18" i="14" s="1"/>
  <c r="DL19" i="14" s="1"/>
  <c r="DL20" i="14" s="1"/>
  <c r="DL21" i="14" s="1"/>
  <c r="DL22" i="14" s="1"/>
  <c r="DL23" i="14" s="1"/>
  <c r="DL24" i="14" s="1"/>
  <c r="DL25" i="14" s="1"/>
  <c r="DL26" i="14" s="1"/>
  <c r="DL27" i="14" s="1"/>
  <c r="DL28" i="14" s="1"/>
  <c r="DL29" i="14" s="1"/>
  <c r="DL30" i="14" s="1"/>
  <c r="DL31" i="14" s="1"/>
  <c r="DL32" i="14" s="1"/>
  <c r="DL33" i="14" s="1"/>
  <c r="DL34" i="14" s="1"/>
  <c r="DL35" i="14" s="1"/>
  <c r="DL36" i="14" s="1"/>
  <c r="DL37" i="14" s="1"/>
  <c r="DL38" i="14" s="1"/>
  <c r="DL39" i="14" s="1"/>
  <c r="DL40" i="14" s="1"/>
  <c r="DL41" i="14" s="1"/>
  <c r="DL42" i="14" s="1"/>
  <c r="DL43" i="14" s="1"/>
  <c r="DL44" i="14" s="1"/>
  <c r="DL45" i="14" s="1"/>
  <c r="DL46" i="14" s="1"/>
  <c r="DL47" i="14" s="1"/>
  <c r="DL48" i="14" s="1"/>
  <c r="DL49" i="14" s="1"/>
  <c r="DL50" i="14" s="1"/>
  <c r="DL51" i="14" s="1"/>
  <c r="DL52" i="14" s="1"/>
  <c r="DL53" i="14" s="1"/>
  <c r="DL54" i="14" s="1"/>
  <c r="DL55" i="14" s="1"/>
  <c r="DL56" i="14" s="1"/>
  <c r="DL57" i="14" s="1"/>
  <c r="DL58" i="14" s="1"/>
  <c r="DL59" i="14" s="1"/>
  <c r="DL60" i="14" s="1"/>
  <c r="DL61" i="14" s="1"/>
  <c r="DL62" i="14" s="1"/>
  <c r="DL63" i="14" s="1"/>
  <c r="DL64" i="14" s="1"/>
  <c r="DL65" i="14" s="1"/>
  <c r="DL66" i="14" s="1"/>
  <c r="DL67" i="14" s="1"/>
  <c r="DL68" i="14" s="1"/>
  <c r="DL69" i="14" s="1"/>
  <c r="DL70" i="14" s="1"/>
  <c r="DL71" i="14" s="1"/>
  <c r="DL72" i="14" s="1"/>
  <c r="DL73" i="14" s="1"/>
  <c r="DL74" i="14" s="1"/>
  <c r="DL75" i="14" s="1"/>
  <c r="DL76" i="14" s="1"/>
  <c r="DL77" i="14" s="1"/>
  <c r="DL78" i="14" s="1"/>
  <c r="DL79" i="14" s="1"/>
  <c r="DL80" i="14" s="1"/>
  <c r="DL81" i="14" s="1"/>
  <c r="DL82" i="14" s="1"/>
  <c r="DL83" i="14" s="1"/>
  <c r="DL84" i="14" s="1"/>
  <c r="DL85" i="14" s="1"/>
  <c r="DL86" i="14" s="1"/>
  <c r="DL87" i="14" s="1"/>
  <c r="DL88" i="14" s="1"/>
  <c r="DL89" i="14" s="1"/>
  <c r="DL90" i="14" s="1"/>
  <c r="DL91" i="14" s="1"/>
  <c r="DL92" i="14" s="1"/>
  <c r="DL93" i="14" s="1"/>
  <c r="DL94" i="14" s="1"/>
  <c r="DL95" i="14" s="1"/>
  <c r="DL96" i="14" s="1"/>
  <c r="DL97" i="14" s="1"/>
  <c r="DL98" i="14" s="1"/>
  <c r="DL99" i="14" s="1"/>
  <c r="DL100" i="14" s="1"/>
  <c r="DL101" i="14" s="1"/>
  <c r="DL102" i="14" s="1"/>
  <c r="DL103" i="14" s="1"/>
  <c r="DJ4" i="14"/>
  <c r="DH4" i="14"/>
  <c r="DH5" i="14" s="1"/>
  <c r="DH6" i="14" s="1"/>
  <c r="DH7" i="14" s="1"/>
  <c r="DH8" i="14" s="1"/>
  <c r="DH9" i="14" s="1"/>
  <c r="C2" i="12"/>
  <c r="E129" i="12"/>
  <c r="J11" i="13" s="1"/>
  <c r="E125" i="12"/>
  <c r="E118" i="12"/>
  <c r="J114" i="12"/>
  <c r="L110" i="12"/>
  <c r="L109" i="12"/>
  <c r="L108" i="12"/>
  <c r="L107" i="12"/>
  <c r="M103" i="12" s="1"/>
  <c r="N103" i="12" s="1"/>
  <c r="L106" i="12"/>
  <c r="L105" i="12"/>
  <c r="L104" i="12"/>
  <c r="L103" i="12"/>
  <c r="M99" i="12"/>
  <c r="P99" i="12" s="1"/>
  <c r="L99" i="12"/>
  <c r="M98" i="12"/>
  <c r="P98" i="12" s="1"/>
  <c r="L98" i="12"/>
  <c r="L97" i="12"/>
  <c r="M97" i="12" s="1"/>
  <c r="P97" i="12" s="1"/>
  <c r="L96" i="12"/>
  <c r="M96" i="12" s="1"/>
  <c r="P96" i="12" s="1"/>
  <c r="L95" i="12"/>
  <c r="M95" i="12" s="1"/>
  <c r="P95" i="12" s="1"/>
  <c r="L94" i="12"/>
  <c r="M94" i="12" s="1"/>
  <c r="P94" i="12" s="1"/>
  <c r="L93" i="12"/>
  <c r="M93" i="12" s="1"/>
  <c r="P93" i="12" s="1"/>
  <c r="M92" i="12"/>
  <c r="P92" i="12" s="1"/>
  <c r="L92" i="12"/>
  <c r="M91" i="12"/>
  <c r="P91" i="12" s="1"/>
  <c r="L91" i="12"/>
  <c r="M90" i="12"/>
  <c r="P90" i="12" s="1"/>
  <c r="L90" i="12"/>
  <c r="L89" i="12"/>
  <c r="M89" i="12" s="1"/>
  <c r="P89" i="12" s="1"/>
  <c r="L88" i="12"/>
  <c r="M88" i="12" s="1"/>
  <c r="P88" i="12" s="1"/>
  <c r="L87" i="12"/>
  <c r="M87" i="12" s="1"/>
  <c r="P87" i="12" s="1"/>
  <c r="L86" i="12"/>
  <c r="M86" i="12" s="1"/>
  <c r="P86" i="12" s="1"/>
  <c r="L85" i="12"/>
  <c r="M85" i="12" s="1"/>
  <c r="P85" i="12" s="1"/>
  <c r="M84" i="12"/>
  <c r="P84" i="12" s="1"/>
  <c r="L84" i="12"/>
  <c r="M83" i="12"/>
  <c r="P83" i="12" s="1"/>
  <c r="L83" i="12"/>
  <c r="M82" i="12"/>
  <c r="P82" i="12" s="1"/>
  <c r="L82" i="12"/>
  <c r="L81" i="12"/>
  <c r="M81" i="12" s="1"/>
  <c r="P81" i="12" s="1"/>
  <c r="L80" i="12"/>
  <c r="M80" i="12" s="1"/>
  <c r="P80" i="12" s="1"/>
  <c r="L79" i="12"/>
  <c r="M79" i="12" s="1"/>
  <c r="P79" i="12" s="1"/>
  <c r="L78" i="12"/>
  <c r="M78" i="12" s="1"/>
  <c r="P78" i="12" s="1"/>
  <c r="L77" i="12"/>
  <c r="M77" i="12" s="1"/>
  <c r="P77" i="12" s="1"/>
  <c r="M76" i="12"/>
  <c r="P76" i="12" s="1"/>
  <c r="L76" i="12"/>
  <c r="M75" i="12"/>
  <c r="P75" i="12" s="1"/>
  <c r="L75" i="12"/>
  <c r="M74" i="12"/>
  <c r="P74" i="12" s="1"/>
  <c r="L74" i="12"/>
  <c r="L73" i="12"/>
  <c r="M73" i="12" s="1"/>
  <c r="P73" i="12" s="1"/>
  <c r="L72" i="12"/>
  <c r="M72" i="12" s="1"/>
  <c r="P72" i="12" s="1"/>
  <c r="L71" i="12"/>
  <c r="M71" i="12" s="1"/>
  <c r="P71" i="12" s="1"/>
  <c r="L70" i="12"/>
  <c r="M70" i="12" s="1"/>
  <c r="P70" i="12" s="1"/>
  <c r="L69" i="12"/>
  <c r="M69" i="12" s="1"/>
  <c r="P69" i="12" s="1"/>
  <c r="M68" i="12"/>
  <c r="P68" i="12" s="1"/>
  <c r="L68" i="12"/>
  <c r="M67" i="12"/>
  <c r="P67" i="12" s="1"/>
  <c r="L67" i="12"/>
  <c r="M66" i="12"/>
  <c r="P66" i="12" s="1"/>
  <c r="L66" i="12"/>
  <c r="L65" i="12"/>
  <c r="M65" i="12" s="1"/>
  <c r="P65" i="12" s="1"/>
  <c r="L64" i="12"/>
  <c r="M64" i="12" s="1"/>
  <c r="P64" i="12" s="1"/>
  <c r="L63" i="12"/>
  <c r="M63" i="12" s="1"/>
  <c r="P63" i="12" s="1"/>
  <c r="L62" i="12"/>
  <c r="M62" i="12" s="1"/>
  <c r="P62" i="12" s="1"/>
  <c r="L61" i="12"/>
  <c r="M61" i="12" s="1"/>
  <c r="P61" i="12" s="1"/>
  <c r="M60" i="12"/>
  <c r="P60" i="12" s="1"/>
  <c r="L60" i="12"/>
  <c r="M59" i="12"/>
  <c r="P59" i="12" s="1"/>
  <c r="L59" i="12"/>
  <c r="M58" i="12"/>
  <c r="P58" i="12" s="1"/>
  <c r="L58" i="12"/>
  <c r="L57" i="12"/>
  <c r="M57" i="12" s="1"/>
  <c r="P57" i="12" s="1"/>
  <c r="L56" i="12"/>
  <c r="M56" i="12" s="1"/>
  <c r="P56" i="12" s="1"/>
  <c r="L55" i="12"/>
  <c r="M55" i="12" s="1"/>
  <c r="P55" i="12" s="1"/>
  <c r="L54" i="12"/>
  <c r="M54" i="12" s="1"/>
  <c r="P54" i="12" s="1"/>
  <c r="L53" i="12"/>
  <c r="M53" i="12" s="1"/>
  <c r="P53" i="12" s="1"/>
  <c r="M52" i="12"/>
  <c r="P52" i="12" s="1"/>
  <c r="L52" i="12"/>
  <c r="M51" i="12"/>
  <c r="P51" i="12" s="1"/>
  <c r="L51" i="12"/>
  <c r="M50" i="12"/>
  <c r="P50" i="12" s="1"/>
  <c r="L50" i="12"/>
  <c r="L49" i="12"/>
  <c r="M49" i="12" s="1"/>
  <c r="P49" i="12" s="1"/>
  <c r="L48" i="12"/>
  <c r="M48" i="12" s="1"/>
  <c r="P48" i="12" s="1"/>
  <c r="L47" i="12"/>
  <c r="M47" i="12" s="1"/>
  <c r="P47" i="12" s="1"/>
  <c r="L46" i="12"/>
  <c r="M46" i="12" s="1"/>
  <c r="P46" i="12" s="1"/>
  <c r="L45" i="12"/>
  <c r="M45" i="12" s="1"/>
  <c r="P45" i="12" s="1"/>
  <c r="M44" i="12"/>
  <c r="P44" i="12" s="1"/>
  <c r="L44" i="12"/>
  <c r="M43" i="12"/>
  <c r="P43" i="12" s="1"/>
  <c r="L43" i="12"/>
  <c r="M42" i="12"/>
  <c r="P42" i="12" s="1"/>
  <c r="L42" i="12"/>
  <c r="L41" i="12"/>
  <c r="M41" i="12" s="1"/>
  <c r="P41" i="12" s="1"/>
  <c r="L40" i="12"/>
  <c r="M40" i="12" s="1"/>
  <c r="P40" i="12" s="1"/>
  <c r="L39" i="12"/>
  <c r="M39" i="12" s="1"/>
  <c r="P39" i="12" s="1"/>
  <c r="L38" i="12"/>
  <c r="M38" i="12" s="1"/>
  <c r="P38" i="12" s="1"/>
  <c r="L37" i="12"/>
  <c r="M37" i="12" s="1"/>
  <c r="P37" i="12" s="1"/>
  <c r="M36" i="12"/>
  <c r="P36" i="12" s="1"/>
  <c r="L36" i="12"/>
  <c r="M35" i="12"/>
  <c r="P35" i="12" s="1"/>
  <c r="L35" i="12"/>
  <c r="M34" i="12"/>
  <c r="P34" i="12" s="1"/>
  <c r="L34" i="12"/>
  <c r="L33" i="12"/>
  <c r="M33" i="12" s="1"/>
  <c r="P33" i="12" s="1"/>
  <c r="L32" i="12"/>
  <c r="M32" i="12" s="1"/>
  <c r="P32" i="12" s="1"/>
  <c r="L31" i="12"/>
  <c r="M31" i="12" s="1"/>
  <c r="P31" i="12" s="1"/>
  <c r="L30" i="12"/>
  <c r="M30" i="12" s="1"/>
  <c r="P30" i="12" s="1"/>
  <c r="L29" i="12"/>
  <c r="M29" i="12" s="1"/>
  <c r="P29" i="12" s="1"/>
  <c r="M28" i="12"/>
  <c r="P28" i="12" s="1"/>
  <c r="L28" i="12"/>
  <c r="M27" i="12"/>
  <c r="P27" i="12" s="1"/>
  <c r="L27" i="12"/>
  <c r="M26" i="12"/>
  <c r="P26" i="12" s="1"/>
  <c r="L26" i="12"/>
  <c r="L25" i="12"/>
  <c r="M25" i="12" s="1"/>
  <c r="P25" i="12" s="1"/>
  <c r="P23" i="12" s="1"/>
  <c r="L23" i="12" s="1"/>
  <c r="J4" i="12"/>
  <c r="I4" i="12"/>
  <c r="H4" i="12"/>
  <c r="G4" i="12"/>
  <c r="F4" i="12"/>
  <c r="L4" i="12" l="1"/>
  <c r="D11" i="13" s="1"/>
  <c r="E50" i="5"/>
  <c r="E51" i="5" l="1"/>
  <c r="E52" i="5" s="1"/>
  <c r="G16" i="5"/>
  <c r="M11" i="13" s="1"/>
  <c r="E53" i="5" l="1"/>
  <c r="E54" i="5" s="1"/>
  <c r="E55" i="5" s="1"/>
  <c r="E56" i="5" s="1"/>
  <c r="E57" i="5" s="1"/>
  <c r="E58" i="5" s="1"/>
  <c r="E59" i="5" s="1"/>
  <c r="E60" i="5" s="1"/>
  <c r="E61" i="5" s="1"/>
  <c r="G55" i="5" s="1"/>
  <c r="L11" i="13" l="1"/>
  <c r="K11" i="13"/>
</calcChain>
</file>

<file path=xl/comments1.xml><?xml version="1.0" encoding="utf-8"?>
<comments xmlns="http://schemas.openxmlformats.org/spreadsheetml/2006/main">
  <authors>
    <author>DONATELLO Shane (JRC-SEVILLA)</author>
  </authors>
  <commentList>
    <comment ref="C12" authorId="0" shapeId="0">
      <text>
        <r>
          <rPr>
            <sz val="9"/>
            <color indexed="81"/>
            <rFont val="Tahoma"/>
            <family val="2"/>
          </rPr>
          <t>A list of products should be maintained by the applicant, using relevant product names and any registered trademarks or EAN codes</t>
        </r>
      </text>
    </comment>
    <comment ref="C18" authorId="0" shapeId="0">
      <text>
        <r>
          <rPr>
            <sz val="9"/>
            <color indexed="81"/>
            <rFont val="Tahoma"/>
            <family val="2"/>
          </rPr>
          <t xml:space="preserve">For contact details for Competent Bodies, see here: https://ec.europa.eu/environment/ecolabel/competent-bodies.html
For basic information about fee structures, see here:
https://ec.europa.eu/environment/ecolabel/documents/eu-ecolabel_fees.pdf </t>
        </r>
      </text>
    </comment>
    <comment ref="C19" authorId="0" shapeId="0">
      <text>
        <r>
          <rPr>
            <sz val="9"/>
            <color indexed="81"/>
            <rFont val="Tahoma"/>
            <family val="2"/>
          </rPr>
          <t>See this page for defintions: 
https://ec.europa.eu/growth/smes/sme-definition_en
Medium company = 50-249 staff + turnover ≤50 million EUR or balance sheet ≤43 million EUR
Small company = 10-49 staff + turnover or balance sheet ≤10 million EUR
Micro company = 1-9 staff + turnover or balance sheet ≤2 million EUR</t>
        </r>
      </text>
    </comment>
    <comment ref="C20" authorId="0" shapeId="0">
      <text>
        <r>
          <rPr>
            <sz val="9"/>
            <color indexed="81"/>
            <rFont val="Tahoma"/>
            <family val="2"/>
          </rPr>
          <t xml:space="preserve">The latest version of the list can be found here:
http://www.oecd.org/dac/financing-sustainable-development/development-finance-standards/daclist.htm
</t>
        </r>
      </text>
    </comment>
  </commentList>
</comments>
</file>

<file path=xl/comments2.xml><?xml version="1.0" encoding="utf-8"?>
<comments xmlns="http://schemas.openxmlformats.org/spreadsheetml/2006/main">
  <authors>
    <author>DONATELLO Shane (JRC-SEVILLA)</author>
  </authors>
  <commentList>
    <comment ref="B5" authorId="0" shapeId="0">
      <text>
        <r>
          <rPr>
            <sz val="9"/>
            <color indexed="81"/>
            <rFont val="Tahoma"/>
            <family val="2"/>
          </rPr>
          <t>It is important to understand the consequences of how you intend to organise the data for the application.
Read Part B of the User Manual for more details. But basically:
- "At the individual product" level is the most detailed level of data.
- "At the production run" level applies to similar products coming from limited time production campaigns.
-  At the production line" level applies to similar products coming from a continously operating production line. 
- "At the factory" level applies to simialr products coming from a factory with multiple production lines.
Applicants are encouraged to discuss the preferred data level with the Competent Body first. If going for more detailed data, it can still be understood that there will be cases where some criteria cannot be quantified at the individual product level, it is acceptable to allocate the data at production line or factory level, based on product output.</t>
        </r>
      </text>
    </comment>
    <comment ref="B7" authorId="0" shapeId="0">
      <text>
        <r>
          <rPr>
            <sz val="9"/>
            <color indexed="81"/>
            <rFont val="Tahoma"/>
            <family val="2"/>
          </rPr>
          <t xml:space="preserve">Cells have been coloured to allow for up to 100 entries, but this can be continued onwards by the applicant if needed.
</t>
        </r>
      </text>
    </comment>
    <comment ref="D9" authorId="0" shapeId="0">
      <text>
        <r>
          <rPr>
            <sz val="9"/>
            <color indexed="81"/>
            <rFont val="Tahoma"/>
            <family val="2"/>
          </rPr>
          <t xml:space="preserve">The Pass or Fail is summarised as a single output here for different aspects that reflect all the raw materials used in products covered by the license application. 
So the rest of the cells are blacked out.
</t>
        </r>
      </text>
    </comment>
    <comment ref="E9" authorId="0" shapeId="0">
      <text>
        <r>
          <rPr>
            <sz val="9"/>
            <color indexed="81"/>
            <rFont val="Tahoma"/>
            <family val="2"/>
          </rPr>
          <t xml:space="preserve">The Pass or Fail is summarised as a single output here, even if multiple sets of data were submitted. 
So the rest of the cells are blacked out.
</t>
        </r>
      </text>
    </comment>
    <comment ref="F9" authorId="0" shapeId="0">
      <text>
        <r>
          <rPr>
            <sz val="9"/>
            <color indexed="81"/>
            <rFont val="Tahoma"/>
            <family val="2"/>
          </rPr>
          <t xml:space="preserve">The Pass or Fail is summarised as a single output here, even if multiple sets of data were submitted. 
So the rest of the cells are blacked out.
</t>
        </r>
      </text>
    </comment>
    <comment ref="G9" authorId="0" shapeId="0">
      <text>
        <r>
          <rPr>
            <sz val="9"/>
            <color indexed="81"/>
            <rFont val="Tahoma"/>
            <family val="2"/>
          </rPr>
          <t xml:space="preserve">Only one input is needed for all the products covered by the application - this is why the rest of the cells are blacked out.
</t>
        </r>
      </text>
    </comment>
    <comment ref="H9" authorId="0" shapeId="0">
      <text>
        <r>
          <rPr>
            <sz val="9"/>
            <color indexed="81"/>
            <rFont val="Tahoma"/>
            <family val="2"/>
          </rPr>
          <t xml:space="preserve">Only one input is needed for all the products covered by the application - this is why the rest of the cells are blacked out.
</t>
        </r>
      </text>
    </comment>
    <comment ref="I9" authorId="0" shapeId="0">
      <text>
        <r>
          <rPr>
            <sz val="9"/>
            <color indexed="81"/>
            <rFont val="Tahoma"/>
            <family val="2"/>
          </rPr>
          <t xml:space="preserve">Only one input is needed for all the products covered by the application - this is why the rest of the cells are blacked out.
</t>
        </r>
      </text>
    </comment>
    <comment ref="J9" authorId="0" shapeId="0">
      <text>
        <r>
          <rPr>
            <sz val="9"/>
            <color indexed="81"/>
            <rFont val="Tahoma"/>
            <family val="2"/>
          </rPr>
          <t xml:space="preserve">Optional criterion but if not used, insert a zero value.
This can only apply at the factory level, so all data sets should be  the same as the first one for the different products covered by the application.
This is why all the other cells are blacked out.
</t>
        </r>
      </text>
    </comment>
    <comment ref="P9" authorId="0" shapeId="0">
      <text>
        <r>
          <rPr>
            <sz val="9"/>
            <color indexed="81"/>
            <rFont val="Tahoma"/>
            <family val="2"/>
          </rPr>
          <t xml:space="preserve">Since the inventory applies to the whole factory, only one entry is required for that.
However, recycled content can vary from one product to another, so multiple entries are allowed there.
</t>
        </r>
      </text>
    </comment>
    <comment ref="S9" authorId="0" shapeId="0">
      <text>
        <r>
          <rPr>
            <sz val="9"/>
            <color indexed="81"/>
            <rFont val="Tahoma"/>
            <family val="2"/>
          </rPr>
          <t>About process waste management. Normally this entry will be exactly the same for all products covered by the application because the inventory covers the whole factory.
However, if different products correspond to different date ranges of production, different data may apply.</t>
        </r>
      </text>
    </comment>
    <comment ref="B16" authorId="0" shapeId="0">
      <text>
        <r>
          <rPr>
            <sz val="9"/>
            <color indexed="81"/>
            <rFont val="Tahoma"/>
            <family val="2"/>
          </rPr>
          <t>Users can also provide a full list of product names further below if they like as well, for the sake of consistency with any inputs to the E-catalogue for EU Ecolabel products.
Entries can go beyond row 101 if needed.</t>
        </r>
      </text>
    </comment>
    <comment ref="C16" authorId="0" shapeId="0">
      <text>
        <r>
          <rPr>
            <sz val="9"/>
            <color indexed="81"/>
            <rFont val="Tahoma"/>
            <family val="2"/>
          </rPr>
          <t>Stands for "European Article Number"</t>
        </r>
      </text>
    </comment>
  </commentList>
</comments>
</file>

<file path=xl/comments3.xml><?xml version="1.0" encoding="utf-8"?>
<comments xmlns="http://schemas.openxmlformats.org/spreadsheetml/2006/main">
  <authors>
    <author>DONATELLO Shane (JRC-SEVILLA)</author>
  </authors>
  <commentList>
    <comment ref="B5"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G5" authorId="0" shapeId="0">
      <text>
        <r>
          <rPr>
            <sz val="9"/>
            <color indexed="81"/>
            <rFont val="Tahoma"/>
            <family val="2"/>
          </rPr>
          <t xml:space="preserve">EIA stands for Environmental Impact Assessment
</t>
        </r>
      </text>
    </comment>
    <comment ref="I5" authorId="0" shapeId="0">
      <text>
        <r>
          <rPr>
            <sz val="9"/>
            <color indexed="81"/>
            <rFont val="Tahoma"/>
            <family val="2"/>
          </rPr>
          <t xml:space="preserve">i.e. following the requirements of Regulation (EC) No 1143/2014
</t>
        </r>
      </text>
    </comment>
    <comment ref="J5" authorId="0" shapeId="0">
      <text>
        <r>
          <rPr>
            <sz val="9"/>
            <color indexed="81"/>
            <rFont val="Tahoma"/>
            <family val="2"/>
          </rPr>
          <t xml:space="preserve">i.e. following the requirements of Directive 92/43/EEC (habitats) and Directive 2009/147/EC (Birds)
</t>
        </r>
      </text>
    </comment>
    <comment ref="B24" authorId="0" shapeId="0">
      <text>
        <r>
          <rPr>
            <sz val="9"/>
            <color indexed="81"/>
            <rFont val="Tahoma"/>
            <family val="2"/>
          </rPr>
          <t xml:space="preserve">So for example if the chemical used was called "Chemical A" and the entry was about the classification of the whole chemical, just enter "Chemical A" here.
If the entry was about ingredient X of Chemical A, the term "Chemical A - Ingredient X" should be entered.
</t>
        </r>
      </text>
    </comment>
    <comment ref="C24" authorId="0" shapeId="0">
      <text>
        <r>
          <rPr>
            <sz val="9"/>
            <color indexed="81"/>
            <rFont val="Tahoma"/>
            <family val="2"/>
          </rPr>
          <t xml:space="preserve">The vast majority of chemicals should come with a SDS. If not, then a declaration from the supplier is necessary.
</t>
        </r>
      </text>
    </comment>
    <comment ref="D24" authorId="0" shapeId="0">
      <text>
        <r>
          <rPr>
            <sz val="9"/>
            <color indexed="81"/>
            <rFont val="Tahoma"/>
            <family val="2"/>
          </rPr>
          <t xml:space="preserve">CAS number should apply whenever the entry refers to ingredients. There might not always be a CAS Number for the whole chemical though.
</t>
        </r>
      </text>
    </comment>
    <comment ref="E24" authorId="0" shapeId="0">
      <text>
        <r>
          <rPr>
            <sz val="9"/>
            <color indexed="81"/>
            <rFont val="Tahoma"/>
            <family val="2"/>
          </rPr>
          <t xml:space="preserve">This is an optional entry. For example, the EC number or ECHA list number.
</t>
        </r>
      </text>
    </comment>
    <comment ref="F24" authorId="0" shapeId="0">
      <text>
        <r>
          <rPr>
            <sz val="9"/>
            <color indexed="81"/>
            <rFont val="Tahoma"/>
            <family val="2"/>
          </rPr>
          <t>The latest list of SVHC substances can be found at the ECHA website:
http://echa.europa.eu/chem_data/authorisation_process/candidate_list_table_en.asp 
If an SVHC is present &gt;0.1% in the chemical, it cannot be used, regardless of how low the dosing rate is or if it is later chemically modified</t>
        </r>
      </text>
    </comment>
    <comment ref="G24" authorId="0" shapeId="0">
      <text>
        <r>
          <rPr>
            <sz val="9"/>
            <color indexed="81"/>
            <rFont val="Tahoma"/>
            <family val="2"/>
          </rPr>
          <t>The classification of the whole mixture (if any) should appear in section 2 of the SDS.
The classification of the ingredients should appear in section 3.
If entering a section 2 classification, enter the term "mixture" after the classification.
The restricted classifications are:
 - H340, H350, H350i, H360, H360F, H360D, H360FD, H360Fd, H360Df
 - H300, H304, H310, H330, H341, H351, H361, H361f, H361d, H361fd, H362, H370, H372
 - H301, H311, H331, H371, H373, H411, H412, H413</t>
        </r>
      </text>
    </comment>
    <comment ref="I24" authorId="0" shapeId="0">
      <text>
        <r>
          <rPr>
            <sz val="9"/>
            <color indexed="81"/>
            <rFont val="Tahoma"/>
            <family val="2"/>
          </rPr>
          <t xml:space="preserve">In the SDS, ranges are normally reported. In these cases, the upper limit of the range should be entered here.
If the classification refers to the whole chemical (i.e. section 2 of the SDS), 100% should be entered here.
</t>
        </r>
      </text>
    </comment>
    <comment ref="K24" authorId="0" shapeId="0">
      <text>
        <r>
          <rPr>
            <sz val="9"/>
            <color indexed="81"/>
            <rFont val="Tahoma"/>
            <family val="2"/>
          </rPr>
          <t>A retention of 100% is assumed unless the applicant can provide a suitable explanation to the Competent Body for it being less than 100%
A brief indication of any explanation could be inserted as an excel comment in relevant cells</t>
        </r>
      </text>
    </comment>
    <comment ref="M24" authorId="0" shapeId="0">
      <text>
        <r>
          <rPr>
            <sz val="9"/>
            <color indexed="81"/>
            <rFont val="Tahoma"/>
            <family val="2"/>
          </rPr>
          <t>If it is necessary to consider further, enter data for Columns N and O</t>
        </r>
      </text>
    </comment>
    <comment ref="N24" authorId="0" shapeId="0">
      <text>
        <r>
          <rPr>
            <sz val="9"/>
            <color indexed="81"/>
            <rFont val="Tahoma"/>
            <family val="2"/>
          </rPr>
          <t xml:space="preserve">If the applicant enters "yes" here, a written explanation must be provided to the Competent Body. 
A brief explanation could also be provided in a comment for the relevant cell as well.
If Column L results are &lt;0.1%, "n/a" should be entered.
</t>
        </r>
      </text>
    </comment>
    <comment ref="O24" authorId="0" shapeId="0">
      <text>
        <r>
          <rPr>
            <sz val="9"/>
            <color indexed="81"/>
            <rFont val="Tahoma"/>
            <family val="2"/>
          </rPr>
          <t xml:space="preserve">If column L result is &lt;0.1%, "n/a"should be entered.
</t>
        </r>
      </text>
    </comment>
    <comment ref="B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D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F102" authorId="0" shapeId="0">
      <text>
        <r>
          <rPr>
            <sz val="9"/>
            <color indexed="81"/>
            <rFont val="Tahoma"/>
            <family val="2"/>
          </rPr>
          <t xml:space="preserve">Insert the numerical result, it needs to be &lt; 300 ug/m3
</t>
        </r>
      </text>
    </comment>
    <comment ref="G102" authorId="0" shapeId="0">
      <text>
        <r>
          <rPr>
            <sz val="9"/>
            <color indexed="81"/>
            <rFont val="Tahoma"/>
            <family val="2"/>
          </rPr>
          <t xml:space="preserve">Insert the numerical result, it needs to be &lt; 10 ug/m3
</t>
        </r>
      </text>
    </comment>
    <comment ref="H102" authorId="0" shapeId="0">
      <text>
        <r>
          <rPr>
            <sz val="9"/>
            <color indexed="81"/>
            <rFont val="Tahoma"/>
            <family val="2"/>
          </rPr>
          <t xml:space="preserve">In sert the numerical results, it needs to be &lt; 1
</t>
        </r>
      </text>
    </comment>
    <comment ref="I102" authorId="0" shapeId="0">
      <text>
        <r>
          <rPr>
            <sz val="9"/>
            <color indexed="81"/>
            <rFont val="Tahoma"/>
            <family val="2"/>
          </rPr>
          <t xml:space="preserve">With the specific exceptions of formaldehyde or acetaldehyde
</t>
        </r>
      </text>
    </comment>
    <comment ref="J102" authorId="0" shapeId="0">
      <text>
        <r>
          <rPr>
            <sz val="9"/>
            <color indexed="81"/>
            <rFont val="Tahoma"/>
            <family val="2"/>
          </rPr>
          <t xml:space="preserve">Should ideally be within the last 12 months of date of application
</t>
        </r>
      </text>
    </comment>
    <comment ref="D113" authorId="0" shapeId="0">
      <text>
        <r>
          <rPr>
            <sz val="9"/>
            <color indexed="81"/>
            <rFont val="Tahoma"/>
            <family val="2"/>
          </rPr>
          <t xml:space="preserve">All products except for kitchen tops, table tops and vanity tops (and arguably intermediate natural stone blocks/slabs) can be considered as construction products and therefore subject to CE marking.
</t>
        </r>
      </text>
    </comment>
    <comment ref="B122" authorId="0" shapeId="0">
      <text>
        <r>
          <rPr>
            <sz val="9"/>
            <color indexed="81"/>
            <rFont val="Tahoma"/>
            <family val="2"/>
          </rPr>
          <t xml:space="preserve">For information on packaging, electronic images in separately attached files should be provided.
Alternatively, and if agreed with the CB, they could optionally be pasted into the excel file.
The user information can be provided as a separate electronic file or an online link.
</t>
        </r>
      </text>
    </comment>
  </commentList>
</comments>
</file>

<file path=xl/comments4.xml><?xml version="1.0" encoding="utf-8"?>
<comments xmlns="http://schemas.openxmlformats.org/spreadsheetml/2006/main">
  <authors>
    <author>DONATELLO Shane (JRC-SEVILLA)</author>
  </authors>
  <commentList>
    <comment ref="C3" authorId="0" shapeId="0">
      <text>
        <r>
          <rPr>
            <sz val="9"/>
            <color indexed="81"/>
            <rFont val="Tahoma"/>
            <family val="2"/>
          </rPr>
          <t xml:space="preserve">This is a free text entry and it should either be the direct name of the product tor group of products that this data applies to.
</t>
        </r>
      </text>
    </comment>
    <comment ref="K3" authorId="0" shapeId="0">
      <text>
        <r>
          <rPr>
            <sz val="9"/>
            <color indexed="81"/>
            <rFont val="Tahoma"/>
            <family val="2"/>
          </rPr>
          <t xml:space="preserve">This is a free text entry and it should either be the direct name of the product tor group of products that this data applies to.
</t>
        </r>
      </text>
    </comment>
    <comment ref="S3" authorId="0" shapeId="0">
      <text>
        <r>
          <rPr>
            <sz val="9"/>
            <color indexed="81"/>
            <rFont val="Tahoma"/>
            <family val="2"/>
          </rPr>
          <t xml:space="preserve">This is a free text entry and it should either be the direct name of the product tor group of products that this data applies to.
</t>
        </r>
      </text>
    </comment>
    <comment ref="AA3" authorId="0" shapeId="0">
      <text>
        <r>
          <rPr>
            <sz val="9"/>
            <color indexed="81"/>
            <rFont val="Tahoma"/>
            <family val="2"/>
          </rPr>
          <t xml:space="preserve">This is a free text entry and it should either be the direct name of the product tor group of products that this data applies to.
</t>
        </r>
      </text>
    </comment>
    <comment ref="AI3" authorId="0" shapeId="0">
      <text>
        <r>
          <rPr>
            <sz val="9"/>
            <color indexed="81"/>
            <rFont val="Tahoma"/>
            <family val="2"/>
          </rPr>
          <t xml:space="preserve">This is a free text entry and it should either be the direct name of the product tor group of products that this data applies to.
</t>
        </r>
      </text>
    </comment>
    <comment ref="C5"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K5"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S5"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AA5"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AI5"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C6" authorId="0" shapeId="0">
      <text>
        <r>
          <rPr>
            <sz val="9"/>
            <color indexed="81"/>
            <rFont val="Tahoma"/>
            <family val="2"/>
          </rPr>
          <t>The main distinction is marble and quartz, but applicants are free to specify further if they select "other"
Separate entries for different products/production runs can be made by filling out the repeated cells to the right if the data can be separated.
Scope is made for five different entries in the template, but more can be manually created by copy-pasting the relevant cells or by saving multiple excel files.</t>
        </r>
      </text>
    </comment>
    <comment ref="K6" authorId="0" shapeId="0">
      <text>
        <r>
          <rPr>
            <sz val="9"/>
            <color indexed="81"/>
            <rFont val="Tahoma"/>
            <family val="2"/>
          </rPr>
          <t>The main distinction is marble and quartz, but applicants are free to specify further if they select "other"
Separate entries for different products/production runs can be made by filling out the repeated cells to the right if the data can be separated.
Scope is made for five different entries in the template, but more can be manually created by copy-pasting the relevant cells or by saving multiple excel files.</t>
        </r>
      </text>
    </comment>
    <comment ref="S6" authorId="0" shapeId="0">
      <text>
        <r>
          <rPr>
            <sz val="9"/>
            <color indexed="81"/>
            <rFont val="Tahoma"/>
            <family val="2"/>
          </rPr>
          <t>The main distinction is marble and quartz, but applicants are free to specify further if they select "other"
Separate entries for different products/production runs can be made by filling out the repeated cells to the right if the data can be separated.
Scope is made for five different entries in the template, but more can be manually created by copy-pasting the relevant cells or by saving multiple excel files.</t>
        </r>
      </text>
    </comment>
    <comment ref="AA6" authorId="0" shapeId="0">
      <text>
        <r>
          <rPr>
            <sz val="9"/>
            <color indexed="81"/>
            <rFont val="Tahoma"/>
            <family val="2"/>
          </rPr>
          <t>The main distinction is marble and quartz, but applicants are free to specify further if they select "other"
Separate entries for different products/production runs can be made by filling out the repeated cells to the right if the data can be separated.
Scope is made for five different entries in the template, but more can be manually created by copy-pasting the relevant cells or by saving multiple excel files.</t>
        </r>
      </text>
    </comment>
    <comment ref="AI6" authorId="0" shapeId="0">
      <text>
        <r>
          <rPr>
            <sz val="9"/>
            <color indexed="81"/>
            <rFont val="Tahoma"/>
            <family val="2"/>
          </rPr>
          <t>The main distinction is marble and quartz, but applicants are free to specify further if they select "other"
Separate entries for different products/production runs can be made by filling out the repeated cells to the right if the data can be separated.
Scope is made for five different entries in the template, but more can be manually created by copy-pasting the relevant cells or by saving multiple excel files.</t>
        </r>
      </text>
    </comment>
    <comment ref="C8" authorId="0" shapeId="0">
      <text>
        <r>
          <rPr>
            <sz val="9"/>
            <color indexed="81"/>
            <rFont val="Tahoma"/>
            <family val="2"/>
          </rPr>
          <t xml:space="preserve">If multiple types of agglomerated stone are counted together at factory level, an estimated average density should be entered that is weighted by the relative quantities of each stone type that is processed.
</t>
        </r>
      </text>
    </comment>
    <comment ref="K8" authorId="0" shapeId="0">
      <text>
        <r>
          <rPr>
            <sz val="9"/>
            <color indexed="81"/>
            <rFont val="Tahoma"/>
            <family val="2"/>
          </rPr>
          <t xml:space="preserve">If multiple types of agglomerated stone are counted together at factory level, an estimated average density should be entered that is weighted by the relative quantities of each stone type that is processed.
</t>
        </r>
      </text>
    </comment>
    <comment ref="S8" authorId="0" shapeId="0">
      <text>
        <r>
          <rPr>
            <sz val="9"/>
            <color indexed="81"/>
            <rFont val="Tahoma"/>
            <family val="2"/>
          </rPr>
          <t xml:space="preserve">If multiple types of agglomerated stone are counted together at factory level, an estimated average density should be entered that is weighted by the relative quantities of each stone type that is processed.
</t>
        </r>
      </text>
    </comment>
    <comment ref="AA8" authorId="0" shapeId="0">
      <text>
        <r>
          <rPr>
            <sz val="9"/>
            <color indexed="81"/>
            <rFont val="Tahoma"/>
            <family val="2"/>
          </rPr>
          <t xml:space="preserve">If multiple types of agglomerated stone are counted together at factory level, an estimated average density should be entered that is weighted by the relative quantities of each stone type that is processed.
</t>
        </r>
      </text>
    </comment>
    <comment ref="AI8" authorId="0" shapeId="0">
      <text>
        <r>
          <rPr>
            <sz val="9"/>
            <color indexed="81"/>
            <rFont val="Tahoma"/>
            <family val="2"/>
          </rPr>
          <t xml:space="preserve">If multiple types of agglomerated stone are counted together at factory level, an estimated average density should be entered that is weighted by the relative quantities of each stone type that is processed.
</t>
        </r>
      </text>
    </comment>
    <comment ref="C12" authorId="0" shapeId="0">
      <text>
        <r>
          <rPr>
            <sz val="9"/>
            <color indexed="81"/>
            <rFont val="Tahoma"/>
            <family val="2"/>
          </rPr>
          <t xml:space="preserve">This is an average value for the crushing stage which, since it may be carried out by another actor, is not included in the calculation.
</t>
        </r>
      </text>
    </comment>
    <comment ref="K12" authorId="0" shapeId="0">
      <text>
        <r>
          <rPr>
            <sz val="9"/>
            <color indexed="81"/>
            <rFont val="Tahoma"/>
            <family val="2"/>
          </rPr>
          <t xml:space="preserve">This is an average value for the crushing stage which, since it may be carried out by another actor, is not included in the calculation.
</t>
        </r>
      </text>
    </comment>
    <comment ref="S12" authorId="0" shapeId="0">
      <text>
        <r>
          <rPr>
            <sz val="9"/>
            <color indexed="81"/>
            <rFont val="Tahoma"/>
            <family val="2"/>
          </rPr>
          <t xml:space="preserve">This is an average value for the crushing stage which, since it may be carried out by another actor, is not included in the calculation.
</t>
        </r>
      </text>
    </comment>
    <comment ref="AA12" authorId="0" shapeId="0">
      <text>
        <r>
          <rPr>
            <sz val="9"/>
            <color indexed="81"/>
            <rFont val="Tahoma"/>
            <family val="2"/>
          </rPr>
          <t xml:space="preserve">This is an average value for the crushing stage which, since it may be carried out by another actor, is not included in the calculation.
</t>
        </r>
      </text>
    </comment>
    <comment ref="AI12" authorId="0" shapeId="0">
      <text>
        <r>
          <rPr>
            <sz val="9"/>
            <color indexed="81"/>
            <rFont val="Tahoma"/>
            <family val="2"/>
          </rPr>
          <t xml:space="preserve">This is an average value for the crushing stage which, since it may be carried out by another actor, is not included in the calculation.
</t>
        </r>
      </text>
    </comment>
    <comment ref="C16" authorId="0" shapeId="0">
      <text>
        <r>
          <rPr>
            <sz val="9"/>
            <color indexed="81"/>
            <rFont val="Tahoma"/>
            <family val="2"/>
          </rPr>
          <t xml:space="preserve">Only values that are whole numbers and between 0 and 100 are permitted.
</t>
        </r>
      </text>
    </comment>
    <comment ref="K16" authorId="0" shapeId="0">
      <text>
        <r>
          <rPr>
            <sz val="9"/>
            <color indexed="81"/>
            <rFont val="Tahoma"/>
            <family val="2"/>
          </rPr>
          <t xml:space="preserve">Only values that are whole numbers and between 0 and 100 are permitted.
</t>
        </r>
      </text>
    </comment>
    <comment ref="S16" authorId="0" shapeId="0">
      <text>
        <r>
          <rPr>
            <sz val="9"/>
            <color indexed="81"/>
            <rFont val="Tahoma"/>
            <family val="2"/>
          </rPr>
          <t xml:space="preserve">Only values that are whole numbers and between 0 and 100 are permitted.
</t>
        </r>
      </text>
    </comment>
    <comment ref="AA16" authorId="0" shapeId="0">
      <text>
        <r>
          <rPr>
            <sz val="9"/>
            <color indexed="81"/>
            <rFont val="Tahoma"/>
            <family val="2"/>
          </rPr>
          <t xml:space="preserve">Only values that are whole numbers and between 0 and 100 are permitted.
</t>
        </r>
      </text>
    </comment>
    <comment ref="AI16" authorId="0" shapeId="0">
      <text>
        <r>
          <rPr>
            <sz val="9"/>
            <color indexed="81"/>
            <rFont val="Tahoma"/>
            <family val="2"/>
          </rPr>
          <t xml:space="preserve">Only values that are whole numbers and between 0 and 100 are permitted.
</t>
        </r>
      </text>
    </comment>
    <comment ref="C17" authorId="0" shapeId="0">
      <text>
        <r>
          <rPr>
            <sz val="9"/>
            <color indexed="81"/>
            <rFont val="Tahoma"/>
            <family val="2"/>
          </rPr>
          <t xml:space="preserve">In case more than one type of renewable electricity sourcing applies, choose the option that applies to the greatest share.
</t>
        </r>
      </text>
    </comment>
    <comment ref="K17" authorId="0" shapeId="0">
      <text>
        <r>
          <rPr>
            <sz val="9"/>
            <color indexed="81"/>
            <rFont val="Tahoma"/>
            <family val="2"/>
          </rPr>
          <t xml:space="preserve">In case more than one type of renewable electricity sourcing applies, choose the option that applies to the greatest share.
</t>
        </r>
      </text>
    </comment>
    <comment ref="S17" authorId="0" shapeId="0">
      <text>
        <r>
          <rPr>
            <sz val="9"/>
            <color indexed="81"/>
            <rFont val="Tahoma"/>
            <family val="2"/>
          </rPr>
          <t xml:space="preserve">In case more than one type of renewable electricity sourcing applies, choose the option that applies to the greatest share.
</t>
        </r>
      </text>
    </comment>
    <comment ref="AA17" authorId="0" shapeId="0">
      <text>
        <r>
          <rPr>
            <sz val="9"/>
            <color indexed="81"/>
            <rFont val="Tahoma"/>
            <family val="2"/>
          </rPr>
          <t xml:space="preserve">In case more than one type of renewable electricity sourcing applies, choose the option that applies to the greatest share.
</t>
        </r>
      </text>
    </comment>
    <comment ref="AI17" authorId="0" shapeId="0">
      <text>
        <r>
          <rPr>
            <sz val="9"/>
            <color indexed="81"/>
            <rFont val="Tahoma"/>
            <family val="2"/>
          </rPr>
          <t xml:space="preserve">In case more than one type of renewable electricity sourcing applies, choose the option that applies to the greatest share.
</t>
        </r>
      </text>
    </comment>
    <comment ref="B34" authorId="0" shapeId="0">
      <text>
        <r>
          <rPr>
            <sz val="9"/>
            <color indexed="81"/>
            <rFont val="Tahoma"/>
            <family val="2"/>
          </rPr>
          <t xml:space="preserve">The term "raw materials" in this context refers to the main inorganic materials used (i.e. quartz, marble etc.) but not to chemicals used.
</t>
        </r>
      </text>
    </comment>
    <comment ref="J34" authorId="0" shapeId="0">
      <text>
        <r>
          <rPr>
            <sz val="9"/>
            <color indexed="81"/>
            <rFont val="Tahoma"/>
            <family val="2"/>
          </rPr>
          <t xml:space="preserve">The term "raw materials" in this context refers to the main inorganic materials used (i.e. quartz, marble etc.) but not to chemicals used.
</t>
        </r>
      </text>
    </comment>
    <comment ref="R34" authorId="0" shapeId="0">
      <text>
        <r>
          <rPr>
            <sz val="9"/>
            <color indexed="81"/>
            <rFont val="Tahoma"/>
            <family val="2"/>
          </rPr>
          <t xml:space="preserve">The term "raw materials" in this context refers to the main inorganic materials used (i.e. quartz, marble etc.) but not to chemicals used.
</t>
        </r>
      </text>
    </comment>
    <comment ref="Z34" authorId="0" shapeId="0">
      <text>
        <r>
          <rPr>
            <sz val="9"/>
            <color indexed="81"/>
            <rFont val="Tahoma"/>
            <family val="2"/>
          </rPr>
          <t xml:space="preserve">The term "raw materials" in this context refers to the main inorganic materials used (i.e. quartz, marble etc.) but not to chemicals used.
</t>
        </r>
      </text>
    </comment>
    <comment ref="AH34" authorId="0" shapeId="0">
      <text>
        <r>
          <rPr>
            <sz val="9"/>
            <color indexed="81"/>
            <rFont val="Tahoma"/>
            <family val="2"/>
          </rPr>
          <t xml:space="preserve">The term "raw materials" in this context refers to the main inorganic materials used (i.e. quartz, marble etc.) but not to chemicals used.
</t>
        </r>
      </text>
    </comment>
    <comment ref="B35" authorId="0" shapeId="0">
      <text>
        <r>
          <rPr>
            <sz val="9"/>
            <color indexed="81"/>
            <rFont val="Tahoma"/>
            <family val="2"/>
          </rPr>
          <t xml:space="preserve">Insert more rows if needed
</t>
        </r>
      </text>
    </comment>
    <comment ref="C35" authorId="0" shapeId="0">
      <text>
        <r>
          <rPr>
            <sz val="9"/>
            <color indexed="81"/>
            <rFont val="Tahoma"/>
            <family val="2"/>
          </rPr>
          <t xml:space="preserve">As per road, railway, shipping lane and flight paths, not simply a straight line between two points
</t>
        </r>
      </text>
    </comment>
    <comment ref="J35" authorId="0" shapeId="0">
      <text>
        <r>
          <rPr>
            <sz val="9"/>
            <color indexed="81"/>
            <rFont val="Tahoma"/>
            <family val="2"/>
          </rPr>
          <t xml:space="preserve">Insert more rows if needed
</t>
        </r>
      </text>
    </comment>
    <comment ref="K35" authorId="0" shapeId="0">
      <text>
        <r>
          <rPr>
            <sz val="9"/>
            <color indexed="81"/>
            <rFont val="Tahoma"/>
            <family val="2"/>
          </rPr>
          <t xml:space="preserve">As per road, railway, shipping lane and flight paths, not simply a straight line between two points
</t>
        </r>
      </text>
    </comment>
    <comment ref="R35" authorId="0" shapeId="0">
      <text>
        <r>
          <rPr>
            <sz val="9"/>
            <color indexed="81"/>
            <rFont val="Tahoma"/>
            <family val="2"/>
          </rPr>
          <t xml:space="preserve">Insert more rows if needed
</t>
        </r>
      </text>
    </comment>
    <comment ref="S35" authorId="0" shapeId="0">
      <text>
        <r>
          <rPr>
            <sz val="9"/>
            <color indexed="81"/>
            <rFont val="Tahoma"/>
            <family val="2"/>
          </rPr>
          <t xml:space="preserve">As per road, railway, shipping lane and flight paths, not simply a straight line between two points
</t>
        </r>
      </text>
    </comment>
    <comment ref="Z35" authorId="0" shapeId="0">
      <text>
        <r>
          <rPr>
            <sz val="9"/>
            <color indexed="81"/>
            <rFont val="Tahoma"/>
            <family val="2"/>
          </rPr>
          <t xml:space="preserve">Insert more rows if needed
</t>
        </r>
      </text>
    </comment>
    <comment ref="AA35" authorId="0" shapeId="0">
      <text>
        <r>
          <rPr>
            <sz val="9"/>
            <color indexed="81"/>
            <rFont val="Tahoma"/>
            <family val="2"/>
          </rPr>
          <t xml:space="preserve">As per road, railway, shipping lane and flight paths, not simply a straight line between two points
</t>
        </r>
      </text>
    </comment>
    <comment ref="AH35" authorId="0" shapeId="0">
      <text>
        <r>
          <rPr>
            <sz val="9"/>
            <color indexed="81"/>
            <rFont val="Tahoma"/>
            <family val="2"/>
          </rPr>
          <t xml:space="preserve">Insert more rows if needed
</t>
        </r>
      </text>
    </comment>
    <comment ref="AI35" authorId="0" shapeId="0">
      <text>
        <r>
          <rPr>
            <sz val="9"/>
            <color indexed="81"/>
            <rFont val="Tahoma"/>
            <family val="2"/>
          </rPr>
          <t xml:space="preserve">As per road, railway, shipping lane and flight paths, not simply a straight line between two points
</t>
        </r>
      </text>
    </comment>
    <comment ref="B42" authorId="0" shapeId="0">
      <text>
        <r>
          <rPr>
            <sz val="9"/>
            <color indexed="81"/>
            <rFont val="Tahoma"/>
            <family val="2"/>
          </rPr>
          <t xml:space="preserve">Insert more rows if needed
</t>
        </r>
      </text>
    </comment>
    <comment ref="C42" authorId="0" shapeId="0">
      <text>
        <r>
          <rPr>
            <sz val="9"/>
            <color indexed="81"/>
            <rFont val="Tahoma"/>
            <family val="2"/>
          </rPr>
          <t xml:space="preserve">Values must be to the nearest 0.5%
</t>
        </r>
      </text>
    </comment>
    <comment ref="J42" authorId="0" shapeId="0">
      <text>
        <r>
          <rPr>
            <sz val="9"/>
            <color indexed="81"/>
            <rFont val="Tahoma"/>
            <family val="2"/>
          </rPr>
          <t xml:space="preserve">Insert more rows if needed
</t>
        </r>
      </text>
    </comment>
    <comment ref="K42" authorId="0" shapeId="0">
      <text>
        <r>
          <rPr>
            <sz val="9"/>
            <color indexed="81"/>
            <rFont val="Tahoma"/>
            <family val="2"/>
          </rPr>
          <t xml:space="preserve">Values must be to the nearest 0.5%
</t>
        </r>
      </text>
    </comment>
    <comment ref="R42" authorId="0" shapeId="0">
      <text>
        <r>
          <rPr>
            <sz val="9"/>
            <color indexed="81"/>
            <rFont val="Tahoma"/>
            <family val="2"/>
          </rPr>
          <t xml:space="preserve">Insert more rows if needed
</t>
        </r>
      </text>
    </comment>
    <comment ref="S42" authorId="0" shapeId="0">
      <text>
        <r>
          <rPr>
            <sz val="9"/>
            <color indexed="81"/>
            <rFont val="Tahoma"/>
            <family val="2"/>
          </rPr>
          <t xml:space="preserve">Values must be to the nearest 0.5%
</t>
        </r>
      </text>
    </comment>
    <comment ref="Z42" authorId="0" shapeId="0">
      <text>
        <r>
          <rPr>
            <sz val="9"/>
            <color indexed="81"/>
            <rFont val="Tahoma"/>
            <family val="2"/>
          </rPr>
          <t xml:space="preserve">Insert more rows if needed
</t>
        </r>
      </text>
    </comment>
    <comment ref="AA42" authorId="0" shapeId="0">
      <text>
        <r>
          <rPr>
            <sz val="9"/>
            <color indexed="81"/>
            <rFont val="Tahoma"/>
            <family val="2"/>
          </rPr>
          <t xml:space="preserve">Values must be to the nearest 0.5%
</t>
        </r>
      </text>
    </comment>
    <comment ref="AH42" authorId="0" shapeId="0">
      <text>
        <r>
          <rPr>
            <sz val="9"/>
            <color indexed="81"/>
            <rFont val="Tahoma"/>
            <family val="2"/>
          </rPr>
          <t xml:space="preserve">Insert more rows if needed
</t>
        </r>
      </text>
    </comment>
    <comment ref="AI42" authorId="0" shapeId="0">
      <text>
        <r>
          <rPr>
            <sz val="9"/>
            <color indexed="81"/>
            <rFont val="Tahoma"/>
            <family val="2"/>
          </rPr>
          <t xml:space="preserve">Values must be to the nearest 0.5%
</t>
        </r>
      </text>
    </comment>
    <comment ref="B49" authorId="0" shapeId="0">
      <text>
        <r>
          <rPr>
            <sz val="9"/>
            <color indexed="81"/>
            <rFont val="Tahoma"/>
            <family val="2"/>
          </rPr>
          <t xml:space="preserve">The data should be updated periodically to cover the most recent 12 months.
</t>
        </r>
      </text>
    </comment>
    <comment ref="C49" authorId="0" shapeId="0">
      <text>
        <r>
          <rPr>
            <sz val="9"/>
            <color indexed="81"/>
            <rFont val="Tahoma"/>
            <family val="2"/>
          </rPr>
          <t xml:space="preserve">This is the sum of all secondary and recycled materials coming into the factory
</t>
        </r>
      </text>
    </comment>
    <comment ref="D49" authorId="0" shapeId="0">
      <text>
        <r>
          <rPr>
            <sz val="9"/>
            <color indexed="81"/>
            <rFont val="Tahoma"/>
            <family val="2"/>
          </rPr>
          <t xml:space="preserve">This should be the sum of all recycled or secondary aggregates being incorporated into products that are sold or ready for sale
</t>
        </r>
      </text>
    </comment>
    <comment ref="E49" authorId="0" shapeId="0">
      <text>
        <r>
          <rPr>
            <sz val="9"/>
            <color indexed="81"/>
            <rFont val="Tahoma"/>
            <family val="2"/>
          </rPr>
          <t xml:space="preserve">The balance cannot go negative at the end of any month
</t>
        </r>
      </text>
    </comment>
    <comment ref="J49" authorId="0" shapeId="0">
      <text>
        <r>
          <rPr>
            <sz val="9"/>
            <color indexed="81"/>
            <rFont val="Tahoma"/>
            <family val="2"/>
          </rPr>
          <t xml:space="preserve">The data should be updated periodically to cover the most recent 12 months.
</t>
        </r>
      </text>
    </comment>
    <comment ref="K49" authorId="0" shapeId="0">
      <text>
        <r>
          <rPr>
            <sz val="9"/>
            <color indexed="81"/>
            <rFont val="Tahoma"/>
            <family val="2"/>
          </rPr>
          <t xml:space="preserve">This is the sum of all secondary and recycled materials coming into the factory
</t>
        </r>
      </text>
    </comment>
    <comment ref="L49" authorId="0" shapeId="0">
      <text>
        <r>
          <rPr>
            <sz val="9"/>
            <color indexed="81"/>
            <rFont val="Tahoma"/>
            <family val="2"/>
          </rPr>
          <t xml:space="preserve">This should be the sum of all recycled or secondary aggregates being incorporated into products that are sold or ready for sale
</t>
        </r>
      </text>
    </comment>
    <comment ref="M49" authorId="0" shapeId="0">
      <text>
        <r>
          <rPr>
            <sz val="9"/>
            <color indexed="81"/>
            <rFont val="Tahoma"/>
            <family val="2"/>
          </rPr>
          <t xml:space="preserve">The balance cannot go negative at the end of any month
</t>
        </r>
      </text>
    </comment>
    <comment ref="R49" authorId="0" shapeId="0">
      <text>
        <r>
          <rPr>
            <sz val="9"/>
            <color indexed="81"/>
            <rFont val="Tahoma"/>
            <family val="2"/>
          </rPr>
          <t xml:space="preserve">The data should be updated periodically to cover the most recent 12 months.
</t>
        </r>
      </text>
    </comment>
    <comment ref="S49" authorId="0" shapeId="0">
      <text>
        <r>
          <rPr>
            <sz val="9"/>
            <color indexed="81"/>
            <rFont val="Tahoma"/>
            <family val="2"/>
          </rPr>
          <t xml:space="preserve">This is the sum of all secondary and recycled materials coming into the factory
</t>
        </r>
      </text>
    </comment>
    <comment ref="T49" authorId="0" shapeId="0">
      <text>
        <r>
          <rPr>
            <sz val="9"/>
            <color indexed="81"/>
            <rFont val="Tahoma"/>
            <family val="2"/>
          </rPr>
          <t xml:space="preserve">This should be the sum of all recycled or secondary aggregates being incorporated into products that are sold or ready for sale
</t>
        </r>
      </text>
    </comment>
    <comment ref="U49" authorId="0" shapeId="0">
      <text>
        <r>
          <rPr>
            <sz val="9"/>
            <color indexed="81"/>
            <rFont val="Tahoma"/>
            <family val="2"/>
          </rPr>
          <t xml:space="preserve">The balance cannot go negative at the end of any month
</t>
        </r>
      </text>
    </comment>
    <comment ref="Z49" authorId="0" shapeId="0">
      <text>
        <r>
          <rPr>
            <sz val="9"/>
            <color indexed="81"/>
            <rFont val="Tahoma"/>
            <family val="2"/>
          </rPr>
          <t xml:space="preserve">The data should be updated periodically to cover the most recent 12 months.
</t>
        </r>
      </text>
    </comment>
    <comment ref="AA49" authorId="0" shapeId="0">
      <text>
        <r>
          <rPr>
            <sz val="9"/>
            <color indexed="81"/>
            <rFont val="Tahoma"/>
            <family val="2"/>
          </rPr>
          <t xml:space="preserve">This is the sum of all secondary and recycled materials coming into the factory
</t>
        </r>
      </text>
    </comment>
    <comment ref="AB49" authorId="0" shapeId="0">
      <text>
        <r>
          <rPr>
            <sz val="9"/>
            <color indexed="81"/>
            <rFont val="Tahoma"/>
            <family val="2"/>
          </rPr>
          <t xml:space="preserve">This should be the sum of all recycled or secondary aggregates being incorporated into products that are sold or ready for sale
</t>
        </r>
      </text>
    </comment>
    <comment ref="AC49" authorId="0" shapeId="0">
      <text>
        <r>
          <rPr>
            <sz val="9"/>
            <color indexed="81"/>
            <rFont val="Tahoma"/>
            <family val="2"/>
          </rPr>
          <t xml:space="preserve">The balance cannot go negative at the end of any month
</t>
        </r>
      </text>
    </comment>
    <comment ref="AH49" authorId="0" shapeId="0">
      <text>
        <r>
          <rPr>
            <sz val="9"/>
            <color indexed="81"/>
            <rFont val="Tahoma"/>
            <family val="2"/>
          </rPr>
          <t xml:space="preserve">The data should be updated periodically to cover the most recent 12 months.
</t>
        </r>
      </text>
    </comment>
    <comment ref="AI49" authorId="0" shapeId="0">
      <text>
        <r>
          <rPr>
            <sz val="9"/>
            <color indexed="81"/>
            <rFont val="Tahoma"/>
            <family val="2"/>
          </rPr>
          <t xml:space="preserve">This is the sum of all secondary and recycled materials coming into the factory
</t>
        </r>
      </text>
    </comment>
    <comment ref="AJ49" authorId="0" shapeId="0">
      <text>
        <r>
          <rPr>
            <sz val="9"/>
            <color indexed="81"/>
            <rFont val="Tahoma"/>
            <family val="2"/>
          </rPr>
          <t xml:space="preserve">This should be the sum of all recycled or secondary aggregates being incorporated into products that are sold or ready for sale
</t>
        </r>
      </text>
    </comment>
    <comment ref="AK49" authorId="0" shapeId="0">
      <text>
        <r>
          <rPr>
            <sz val="9"/>
            <color indexed="81"/>
            <rFont val="Tahoma"/>
            <family val="2"/>
          </rPr>
          <t xml:space="preserve">The balance cannot go negative at the end of any month
</t>
        </r>
      </text>
    </comment>
    <comment ref="B65" authorId="0" shapeId="0">
      <text>
        <r>
          <rPr>
            <sz val="9"/>
            <color indexed="81"/>
            <rFont val="Tahoma"/>
            <family val="2"/>
          </rPr>
          <t xml:space="preserve">Insert more rows if needed
</t>
        </r>
      </text>
    </comment>
    <comment ref="C65" authorId="0" shapeId="0">
      <text>
        <r>
          <rPr>
            <sz val="9"/>
            <color indexed="81"/>
            <rFont val="Tahoma"/>
            <family val="2"/>
          </rPr>
          <t xml:space="preserve">Select the closest binder content from the drop down list
</t>
        </r>
      </text>
    </comment>
    <comment ref="C76" authorId="0" shapeId="0">
      <text>
        <r>
          <rPr>
            <sz val="9"/>
            <color indexed="81"/>
            <rFont val="Tahoma"/>
            <family val="2"/>
          </rPr>
          <t xml:space="preserve">This is a free text entry and it should either be the direct name of the product tor group of products that this data applies to.
</t>
        </r>
      </text>
    </comment>
    <comment ref="K76" authorId="0" shapeId="0">
      <text>
        <r>
          <rPr>
            <sz val="9"/>
            <color indexed="81"/>
            <rFont val="Tahoma"/>
            <family val="2"/>
          </rPr>
          <t xml:space="preserve">This is a free text entry and it should either be the direct name of the product tor group of products that this data applies to.
</t>
        </r>
      </text>
    </comment>
    <comment ref="S76" authorId="0" shapeId="0">
      <text>
        <r>
          <rPr>
            <sz val="9"/>
            <color indexed="81"/>
            <rFont val="Tahoma"/>
            <family val="2"/>
          </rPr>
          <t xml:space="preserve">This is a free text entry and it should either be the direct name of the product tor group of products that this data applies to.
</t>
        </r>
      </text>
    </comment>
    <comment ref="AA76" authorId="0" shapeId="0">
      <text>
        <r>
          <rPr>
            <sz val="9"/>
            <color indexed="81"/>
            <rFont val="Tahoma"/>
            <family val="2"/>
          </rPr>
          <t xml:space="preserve">This is a free text entry and it should either be the direct name of the product tor group of products that this data applies to.
</t>
        </r>
      </text>
    </comment>
    <comment ref="AI76" authorId="0" shapeId="0">
      <text>
        <r>
          <rPr>
            <sz val="9"/>
            <color indexed="81"/>
            <rFont val="Tahoma"/>
            <family val="2"/>
          </rPr>
          <t xml:space="preserve">This is a free text entry and it should either be the direct name of the product tor group of products that this data applies to.
</t>
        </r>
      </text>
    </comment>
    <comment ref="C77" authorId="0" shapeId="0">
      <text>
        <r>
          <rPr>
            <sz val="9"/>
            <color indexed="81"/>
            <rFont val="Tahoma"/>
            <family val="2"/>
          </rPr>
          <t xml:space="preserve">If factory level data is used, the period has to be at least 12 months.
If production run/line data is used, the data period could be significantly less.
The starting month and year and the ending month and year should be entered  in this cell.
</t>
        </r>
      </text>
    </comment>
    <comment ref="K77" authorId="0" shapeId="0">
      <text>
        <r>
          <rPr>
            <sz val="9"/>
            <color indexed="81"/>
            <rFont val="Tahoma"/>
            <family val="2"/>
          </rPr>
          <t xml:space="preserve">If factory level data is used, the period has to be at least 12 months.
If production run/line data is used, the data period could be significantly less.
The starting month and year and the ending month and year should be entered  in this cell.
</t>
        </r>
      </text>
    </comment>
    <comment ref="S77" authorId="0" shapeId="0">
      <text>
        <r>
          <rPr>
            <sz val="9"/>
            <color indexed="81"/>
            <rFont val="Tahoma"/>
            <family val="2"/>
          </rPr>
          <t xml:space="preserve">If factory level data is used, the period has to be at least 12 months.
If production run/line data is used, the data period could be significantly less.
The starting month and year and the ending month and year should be entered  in this cell.
</t>
        </r>
      </text>
    </comment>
    <comment ref="AA77" authorId="0" shapeId="0">
      <text>
        <r>
          <rPr>
            <sz val="9"/>
            <color indexed="81"/>
            <rFont val="Tahoma"/>
            <family val="2"/>
          </rPr>
          <t xml:space="preserve">If factory level data is used, the period has to be at least 12 months.
If production run/line data is used, the data period could be significantly less.
The starting month and year and the ending month and year should be entered  in this cell.
</t>
        </r>
      </text>
    </comment>
    <comment ref="AI77" authorId="0" shapeId="0">
      <text>
        <r>
          <rPr>
            <sz val="9"/>
            <color indexed="81"/>
            <rFont val="Tahoma"/>
            <family val="2"/>
          </rPr>
          <t xml:space="preserve">If factory level data is used, the period has to be at least 12 months.
If production run/line data is used, the data period could be significantly less.
The starting month and year and the ending month and year should be entered  in this cell.
</t>
        </r>
      </text>
    </comment>
    <comment ref="C78" authorId="0" shapeId="0">
      <text>
        <r>
          <rPr>
            <sz val="9"/>
            <color indexed="81"/>
            <rFont val="Tahoma"/>
            <family val="2"/>
          </rPr>
          <t xml:space="preserve">It is difficult to estimate this value accurately due to different densities and types of waste.
An entry here is only needed if the user wishes to also express waste in units of m3.
</t>
        </r>
      </text>
    </comment>
    <comment ref="K78" authorId="0" shapeId="0">
      <text>
        <r>
          <rPr>
            <sz val="9"/>
            <color indexed="81"/>
            <rFont val="Tahoma"/>
            <family val="2"/>
          </rPr>
          <t xml:space="preserve">It is difficult to estimate this value accurately due to different densities and types of waste.
An entry here is only needed if the user wishes to also express waste in units of m3.
</t>
        </r>
      </text>
    </comment>
    <comment ref="S78" authorId="0" shapeId="0">
      <text>
        <r>
          <rPr>
            <sz val="9"/>
            <color indexed="81"/>
            <rFont val="Tahoma"/>
            <family val="2"/>
          </rPr>
          <t xml:space="preserve">It is difficult to estimate this value accurately due to different densities and types of waste.
An entry here is only needed if the user wishes to also express waste in units of m3.
</t>
        </r>
      </text>
    </comment>
    <comment ref="AA78" authorId="0" shapeId="0">
      <text>
        <r>
          <rPr>
            <sz val="9"/>
            <color indexed="81"/>
            <rFont val="Tahoma"/>
            <family val="2"/>
          </rPr>
          <t xml:space="preserve">It is difficult to estimate this value accurately due to different densities and types of waste.
An entry here is only needed if the user wishes to also express waste in units of m3.
</t>
        </r>
      </text>
    </comment>
    <comment ref="AI78" authorId="0" shapeId="0">
      <text>
        <r>
          <rPr>
            <sz val="9"/>
            <color indexed="81"/>
            <rFont val="Tahoma"/>
            <family val="2"/>
          </rPr>
          <t xml:space="preserve">It is difficult to estimate this value accurately due to different densities and types of waste.
An entry here is only needed if the user wishes to also express waste in units of m3.
</t>
        </r>
      </text>
    </comment>
    <comment ref="C83" authorId="0" shapeId="0">
      <text>
        <r>
          <rPr>
            <sz val="9"/>
            <color indexed="81"/>
            <rFont val="Tahoma"/>
            <family val="2"/>
          </rPr>
          <t xml:space="preserve">This should be raw materials going in (e.g. clay, feldspar or spray-dried powder etc.)
</t>
        </r>
      </text>
    </comment>
    <comment ref="K83" authorId="0" shapeId="0">
      <text>
        <r>
          <rPr>
            <sz val="9"/>
            <color indexed="81"/>
            <rFont val="Tahoma"/>
            <family val="2"/>
          </rPr>
          <t xml:space="preserve">This should be raw materials going in (e.g. clay, feldspar or spray-dried powder etc.)
</t>
        </r>
      </text>
    </comment>
    <comment ref="S83" authorId="0" shapeId="0">
      <text>
        <r>
          <rPr>
            <sz val="9"/>
            <color indexed="81"/>
            <rFont val="Tahoma"/>
            <family val="2"/>
          </rPr>
          <t xml:space="preserve">This should be raw materials going in (e.g. clay, feldspar or spray-dried powder etc.)
</t>
        </r>
      </text>
    </comment>
    <comment ref="AA83" authorId="0" shapeId="0">
      <text>
        <r>
          <rPr>
            <sz val="9"/>
            <color indexed="81"/>
            <rFont val="Tahoma"/>
            <family val="2"/>
          </rPr>
          <t xml:space="preserve">This should be raw materials going in (e.g. clay, feldspar or spray-dried powder etc.)
</t>
        </r>
      </text>
    </comment>
    <comment ref="AI83" authorId="0" shapeId="0">
      <text>
        <r>
          <rPr>
            <sz val="9"/>
            <color indexed="81"/>
            <rFont val="Tahoma"/>
            <family val="2"/>
          </rPr>
          <t xml:space="preserve">This should be raw materials going in (e.g. clay, feldspar or spray-dried powder etc.)
</t>
        </r>
      </text>
    </comment>
    <comment ref="C84" authorId="0" shapeId="0">
      <text>
        <r>
          <rPr>
            <sz val="9"/>
            <color indexed="81"/>
            <rFont val="Tahoma"/>
            <family val="2"/>
          </rPr>
          <t xml:space="preserve">This is about outgoing products.
</t>
        </r>
      </text>
    </comment>
    <comment ref="K84" authorId="0" shapeId="0">
      <text>
        <r>
          <rPr>
            <sz val="9"/>
            <color indexed="81"/>
            <rFont val="Tahoma"/>
            <family val="2"/>
          </rPr>
          <t xml:space="preserve">This is about outgoing products.
</t>
        </r>
      </text>
    </comment>
    <comment ref="S84" authorId="0" shapeId="0">
      <text>
        <r>
          <rPr>
            <sz val="9"/>
            <color indexed="81"/>
            <rFont val="Tahoma"/>
            <family val="2"/>
          </rPr>
          <t xml:space="preserve">This is about outgoing products.
</t>
        </r>
      </text>
    </comment>
    <comment ref="AA84" authorId="0" shapeId="0">
      <text>
        <r>
          <rPr>
            <sz val="9"/>
            <color indexed="81"/>
            <rFont val="Tahoma"/>
            <family val="2"/>
          </rPr>
          <t xml:space="preserve">This is about outgoing products.
</t>
        </r>
      </text>
    </comment>
    <comment ref="AI84" authorId="0" shapeId="0">
      <text>
        <r>
          <rPr>
            <sz val="9"/>
            <color indexed="81"/>
            <rFont val="Tahoma"/>
            <family val="2"/>
          </rPr>
          <t xml:space="preserve">This is about outgoing products.
</t>
        </r>
      </text>
    </comment>
    <comment ref="C85" authorId="0" shapeId="0">
      <text>
        <r>
          <rPr>
            <sz val="9"/>
            <color indexed="81"/>
            <rFont val="Tahoma"/>
            <family val="2"/>
          </rPr>
          <t xml:space="preserve">This should be the mass of waste collected from the production process.
</t>
        </r>
      </text>
    </comment>
    <comment ref="K85" authorId="0" shapeId="0">
      <text>
        <r>
          <rPr>
            <sz val="9"/>
            <color indexed="81"/>
            <rFont val="Tahoma"/>
            <family val="2"/>
          </rPr>
          <t xml:space="preserve">This should be the mass of waste collected from the production process.
</t>
        </r>
      </text>
    </comment>
    <comment ref="S85" authorId="0" shapeId="0">
      <text>
        <r>
          <rPr>
            <sz val="9"/>
            <color indexed="81"/>
            <rFont val="Tahoma"/>
            <family val="2"/>
          </rPr>
          <t xml:space="preserve">This should be the mass of waste collected from the production process.
</t>
        </r>
      </text>
    </comment>
    <comment ref="AA85" authorId="0" shapeId="0">
      <text>
        <r>
          <rPr>
            <sz val="9"/>
            <color indexed="81"/>
            <rFont val="Tahoma"/>
            <family val="2"/>
          </rPr>
          <t xml:space="preserve">This should be the mass of waste collected from the production process.
</t>
        </r>
      </text>
    </comment>
    <comment ref="AI85" authorId="0" shapeId="0">
      <text>
        <r>
          <rPr>
            <sz val="9"/>
            <color indexed="81"/>
            <rFont val="Tahoma"/>
            <family val="2"/>
          </rPr>
          <t xml:space="preserve">This should be the mass of waste collected from the production process.
</t>
        </r>
      </text>
    </comment>
    <comment ref="C86"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F86" authorId="0" shapeId="0">
      <text>
        <r>
          <rPr>
            <sz val="9"/>
            <color indexed="81"/>
            <rFont val="Tahoma"/>
            <family val="2"/>
          </rPr>
          <t xml:space="preserve">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
</t>
        </r>
      </text>
    </comment>
    <comment ref="K86"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N86" authorId="0" shapeId="0">
      <text>
        <r>
          <rPr>
            <sz val="9"/>
            <color indexed="81"/>
            <rFont val="Tahoma"/>
            <family val="2"/>
          </rPr>
          <t xml:space="preserve">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
</t>
        </r>
      </text>
    </comment>
    <comment ref="S86"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V86" authorId="0" shapeId="0">
      <text>
        <r>
          <rPr>
            <sz val="9"/>
            <color indexed="81"/>
            <rFont val="Tahoma"/>
            <family val="2"/>
          </rPr>
          <t xml:space="preserve">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
</t>
        </r>
      </text>
    </comment>
    <comment ref="AA86"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AD86" authorId="0" shapeId="0">
      <text>
        <r>
          <rPr>
            <sz val="9"/>
            <color indexed="81"/>
            <rFont val="Tahoma"/>
            <family val="2"/>
          </rPr>
          <t xml:space="preserve">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
</t>
        </r>
      </text>
    </comment>
    <comment ref="AI86"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AL86" authorId="0" shapeId="0">
      <text>
        <r>
          <rPr>
            <sz val="9"/>
            <color indexed="81"/>
            <rFont val="Tahoma"/>
            <family val="2"/>
          </rPr>
          <t xml:space="preserve">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
</t>
        </r>
      </text>
    </comment>
    <comment ref="F87" authorId="0" shapeId="0">
      <text>
        <r>
          <rPr>
            <sz val="9"/>
            <color indexed="81"/>
            <rFont val="Tahoma"/>
            <family val="2"/>
          </rPr>
          <t xml:space="preserve">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
</t>
        </r>
      </text>
    </comment>
    <comment ref="N87" authorId="0" shapeId="0">
      <text>
        <r>
          <rPr>
            <sz val="9"/>
            <color indexed="81"/>
            <rFont val="Tahoma"/>
            <family val="2"/>
          </rPr>
          <t xml:space="preserve">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
</t>
        </r>
      </text>
    </comment>
    <comment ref="V87" authorId="0" shapeId="0">
      <text>
        <r>
          <rPr>
            <sz val="9"/>
            <color indexed="81"/>
            <rFont val="Tahoma"/>
            <family val="2"/>
          </rPr>
          <t xml:space="preserve">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
</t>
        </r>
      </text>
    </comment>
    <comment ref="AD87" authorId="0" shapeId="0">
      <text>
        <r>
          <rPr>
            <sz val="9"/>
            <color indexed="81"/>
            <rFont val="Tahoma"/>
            <family val="2"/>
          </rPr>
          <t xml:space="preserve">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
</t>
        </r>
      </text>
    </comment>
    <comment ref="AL87" authorId="0" shapeId="0">
      <text>
        <r>
          <rPr>
            <sz val="9"/>
            <color indexed="81"/>
            <rFont val="Tahoma"/>
            <family val="2"/>
          </rPr>
          <t xml:space="preserve">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
</t>
        </r>
      </text>
    </comment>
  </commentList>
</comments>
</file>

<file path=xl/sharedStrings.xml><?xml version="1.0" encoding="utf-8"?>
<sst xmlns="http://schemas.openxmlformats.org/spreadsheetml/2006/main" count="848" uniqueCount="363">
  <si>
    <t>SUBJECT</t>
  </si>
  <si>
    <t>REQUEST</t>
  </si>
  <si>
    <t>ANSWERS / OPTIONS
(To be filled by applicant)</t>
  </si>
  <si>
    <t>A. The applicant</t>
  </si>
  <si>
    <t>Full name of applicant company:</t>
  </si>
  <si>
    <t>Address (full address including road/avenue/street, number, postal code, country, etc.):</t>
  </si>
  <si>
    <t>Legal representative name:</t>
  </si>
  <si>
    <t>Position:</t>
  </si>
  <si>
    <t>B. The product</t>
  </si>
  <si>
    <t>C. This application</t>
  </si>
  <si>
    <t xml:space="preserve">Is this the first application for the EU Ecolabel for the product(s) specified above? </t>
  </si>
  <si>
    <t>Is this an application to add the EU Eco-label to an existing eco-label for your product?</t>
  </si>
  <si>
    <t xml:space="preserve">D. Pre-requisites (legal requirements) </t>
  </si>
  <si>
    <t>To be completed by the applicant:</t>
  </si>
  <si>
    <t xml:space="preserve">Place and date: </t>
  </si>
  <si>
    <t>Company name:</t>
  </si>
  <si>
    <t xml:space="preserve">Name of responsible person, phone number and e-mail: </t>
  </si>
  <si>
    <t>WARNING: THE APPLICANT MUST FILL ALL CELLS OF THE “ANSWERS/OPTIONS” COLUMN (GREEN CELLS). YELLOW CELLS ARE OPTIONAL</t>
  </si>
  <si>
    <t xml:space="preserve">  Product type/material (choose from drop-down menu):</t>
  </si>
  <si>
    <t>Intermediate product - hydraulic lime</t>
  </si>
  <si>
    <t>Product format</t>
  </si>
  <si>
    <t>Floor tiles</t>
  </si>
  <si>
    <t>Wall tiles</t>
  </si>
  <si>
    <t>Roof tiles</t>
  </si>
  <si>
    <t>Block</t>
  </si>
  <si>
    <t>Slab</t>
  </si>
  <si>
    <t>Paver</t>
  </si>
  <si>
    <t>Kerb</t>
  </si>
  <si>
    <t>Table-top</t>
  </si>
  <si>
    <t>Vanity-top</t>
  </si>
  <si>
    <t>Kitchen-worktop</t>
  </si>
  <si>
    <t>Yes</t>
  </si>
  <si>
    <t>No</t>
  </si>
  <si>
    <t xml:space="preserve">If renewing, please state the existing license number: </t>
  </si>
  <si>
    <t>Tel. number:</t>
  </si>
  <si>
    <t>Fax number:</t>
  </si>
  <si>
    <t>E-mail(s):</t>
  </si>
  <si>
    <t>Has the company, in its environmental policy, committed to maintain compliance of its ecolabel products with the EU Ecolabel product group criteria throughout the contract’s period of validity?</t>
  </si>
  <si>
    <t>Is the company registered under EMAS and/or certified under ISO 14001?</t>
  </si>
  <si>
    <t>I, the undersigned, hereby declare the veracity of the above information.</t>
  </si>
  <si>
    <r>
      <t xml:space="preserve">OPTIONAL: ID number of responsible person </t>
    </r>
    <r>
      <rPr>
        <sz val="14"/>
        <color rgb="FFFF0000"/>
        <rFont val="Calibri"/>
        <family val="2"/>
        <scheme val="minor"/>
      </rPr>
      <t>(if filled out, a copy of the ID card shall be provided)</t>
    </r>
  </si>
  <si>
    <t>D. Commitments</t>
  </si>
  <si>
    <t>Approximate number of products covered by application</t>
  </si>
  <si>
    <t>Approximate number of products covered by application:</t>
  </si>
  <si>
    <t>Approximate volume of products covered by application:</t>
  </si>
  <si>
    <t>Approximate value of products covered by application:</t>
  </si>
  <si>
    <t>EAN (if relevant)</t>
  </si>
  <si>
    <t>EUR/year</t>
  </si>
  <si>
    <t>t/year</t>
  </si>
  <si>
    <t>Type of product subject to the application?</t>
  </si>
  <si>
    <t>Criterion 1.3 - VOC emissions</t>
  </si>
  <si>
    <t>Criterion 1.4 - Fitness for use</t>
  </si>
  <si>
    <t>Criterion 1.5 - User information</t>
  </si>
  <si>
    <t>Criterion 1.6 - Info appearing on the EU Ecolabel</t>
  </si>
  <si>
    <t>Criterion 1.1 - Industrial &amp; construction mineral extraction</t>
  </si>
  <si>
    <t>Criterion 1.7 - Environmental Management System (optional)</t>
  </si>
  <si>
    <t>Type of product subject to the application:</t>
  </si>
  <si>
    <t>Please indicate the relevant raw materials used, stating clearly whether it is virgin or secondary/recycled material</t>
  </si>
  <si>
    <t>Is it a virgin raw material?</t>
  </si>
  <si>
    <t>Is quarry owned or operated by the applicant?</t>
  </si>
  <si>
    <t>Copy of EIA screening and/or EIA report provided?</t>
  </si>
  <si>
    <t>Copy of rehabilitation management plan provided?</t>
  </si>
  <si>
    <t>Declaration from quarry owner/operator on invasive species provided?</t>
  </si>
  <si>
    <t>Declaration from quarry owner/operator on the habitats and birds Directives provided?</t>
  </si>
  <si>
    <t>Coarse aggregate-gravel (8-16mm)</t>
  </si>
  <si>
    <t>Coarse aggregate-recycled concrete aggregate (8-16mm)</t>
  </si>
  <si>
    <t>Coarse aggregate-recycled concrete aggregate (4-8mm)</t>
  </si>
  <si>
    <t>Fine aggregate-gravel (0.5-2.0mm)</t>
  </si>
  <si>
    <t>Filler-limestone</t>
  </si>
  <si>
    <t>Please indicate the approximate % share (by weight) of the total ingoing materials that this material accounts for</t>
  </si>
  <si>
    <t>Yes, by applicant</t>
  </si>
  <si>
    <t>Yes, by quarry operator</t>
  </si>
  <si>
    <t>Quarry location and authorisation provided to CB? (and by whom)</t>
  </si>
  <si>
    <t>n/a, not virgin material</t>
  </si>
  <si>
    <t>Share of raw materials covered by each sub-requirement (should be &gt;90%):</t>
  </si>
  <si>
    <t>Is a safety data sheet or declaration provided?</t>
  </si>
  <si>
    <t>CAS number</t>
  </si>
  <si>
    <t>Other registry number?</t>
  </si>
  <si>
    <t>1.2 (b) If the chemical as a whole mixture, or ingredients in the chemical are classified with those classifications restricted for the EU Ecolabel, enter them here (one row for each)</t>
  </si>
  <si>
    <t>1.2 (b) Maximum concentration of the restricted ingredient (%)</t>
  </si>
  <si>
    <t>Criterion 1.2 - Restricted substances. All chemicals used in the production process of products covered by the application should be listed (example entry provided).</t>
  </si>
  <si>
    <t>1.2 (b) Maximum dosing rate of the chemical (i.e. the full combination), in kg/t</t>
  </si>
  <si>
    <t>12345-67</t>
  </si>
  <si>
    <t>1.2 (b) Retention factor (%)</t>
  </si>
  <si>
    <t>1.2 (b) Maximum concentration of restricted substance or mixture in the product (%)</t>
  </si>
  <si>
    <t>1.2 (b) (If &gt;0.1%) is the hazardous substance chemically modified during processing such that the restricted hazard no longer exists?</t>
  </si>
  <si>
    <t>Is the use of the chemical permitted with EU Ecolabel products?</t>
  </si>
  <si>
    <t>Name of supplied chemical and specific classified ingredient</t>
  </si>
  <si>
    <t>1.2 (a) Does the chemical contain any SVHC in concentrations &gt;0.10% w/w? Or is the ingredient a SVHC?</t>
  </si>
  <si>
    <r>
      <t>Total VOC (</t>
    </r>
    <r>
      <rPr>
        <sz val="11"/>
        <color theme="1"/>
        <rFont val="Calibri"/>
        <family val="2"/>
      </rPr>
      <t>µg/m3)</t>
    </r>
  </si>
  <si>
    <r>
      <t>Formaldehyde (</t>
    </r>
    <r>
      <rPr>
        <sz val="11"/>
        <color theme="1"/>
        <rFont val="Calibri"/>
        <family val="2"/>
      </rPr>
      <t>µg/m3)</t>
    </r>
  </si>
  <si>
    <t>R-value</t>
  </si>
  <si>
    <r>
      <t xml:space="preserve">Any carcinogenic 1A or 1B VOCs &gt;1 </t>
    </r>
    <r>
      <rPr>
        <sz val="11"/>
        <color theme="1"/>
        <rFont val="Calibri"/>
        <family val="2"/>
      </rPr>
      <t>µg/m3?</t>
    </r>
  </si>
  <si>
    <t>Date of test</t>
  </si>
  <si>
    <t>I/We declare that we have an quality management system in place for the production site(s)</t>
  </si>
  <si>
    <t>Is CE marking relevant to the product?</t>
  </si>
  <si>
    <t>If CE marking is relevant, please state any relevant standards that have been respected for the products covered by the application</t>
  </si>
  <si>
    <t>I/We declare that the company has a procedure for dealing with customer complaints and I/we provide a copy of this procedure</t>
  </si>
  <si>
    <t>Details about relevant technical performance:</t>
  </si>
  <si>
    <t>Details about correct preparation and installation:</t>
  </si>
  <si>
    <t>Instructions on proper cleaning and maintenance:</t>
  </si>
  <si>
    <t>Information about correct disposal (of product and packaging materials):</t>
  </si>
  <si>
    <t>I/We declare that the packaging shall contain the relevant 3 statements as defined in criterion 1.6:</t>
  </si>
  <si>
    <t>Sand</t>
  </si>
  <si>
    <t>1.2 (b) (If &gt;0.1% and no chemical modification) is the presence of the hazardous substance derogated and you meet the derogation conditions?</t>
  </si>
  <si>
    <t>Chemical A - mixture</t>
  </si>
  <si>
    <t>Chemical A - ingredient X</t>
  </si>
  <si>
    <t>n/a</t>
  </si>
  <si>
    <t>Chemical B - mixture</t>
  </si>
  <si>
    <t>H413</t>
  </si>
  <si>
    <t>H410</t>
  </si>
  <si>
    <t>I/We declare that the user information made available in electronic format and accessible online, for users of the products covered by the application, and that this information includes:</t>
  </si>
  <si>
    <t>Individual product name/production run reference / production line reference / factory name</t>
  </si>
  <si>
    <t>Time period of data collection:</t>
  </si>
  <si>
    <t>kWh</t>
  </si>
  <si>
    <t>Units</t>
  </si>
  <si>
    <t>Of which has been sold or is ready for sale:</t>
  </si>
  <si>
    <t>kg/m3</t>
  </si>
  <si>
    <t>m3</t>
  </si>
  <si>
    <t>tonnes</t>
  </si>
  <si>
    <t>Data input</t>
  </si>
  <si>
    <t>Key data from energy inventory</t>
  </si>
  <si>
    <t>%</t>
  </si>
  <si>
    <t>Type of renewable electricty used (if any)</t>
  </si>
  <si>
    <t>Long term corporate purchase agreements for grid-connected or remote grid renewables;</t>
  </si>
  <si>
    <t>Private or Corporate agreement for onsite or near-site renewables;</t>
  </si>
  <si>
    <t>Green electricity certifications;</t>
  </si>
  <si>
    <t>Renewable energy guarantees of origin certificates</t>
  </si>
  <si>
    <t>Green tariff from utility supplier</t>
  </si>
  <si>
    <t>Not applicable</t>
  </si>
  <si>
    <t>Points</t>
  </si>
  <si>
    <t>out of 10</t>
  </si>
  <si>
    <t>Have the most heavily used road surfaces been paved (with concrete or asphalt)?</t>
  </si>
  <si>
    <t>Has appropriate training been provided to employees about good practice for dust control?</t>
  </si>
  <si>
    <t>Do employees have routine medical check-ups for the identification of respiratory problems?</t>
  </si>
  <si>
    <t>BLU ratio</t>
  </si>
  <si>
    <t>QF ratio</t>
  </si>
  <si>
    <t>Ratio</t>
  </si>
  <si>
    <t>&gt;0.70</t>
  </si>
  <si>
    <t>&gt;0.40</t>
  </si>
  <si>
    <t>&lt;0.20</t>
  </si>
  <si>
    <t>Incoming material processed during this time period:</t>
  </si>
  <si>
    <t>Is dust from indoor floor areas regularly removed using a) water sprays on floors that drain to an onsite water treatment system and/or b) using vacuum devices?</t>
  </si>
  <si>
    <t>Is the dewatered sludge or dry dust from cutting and shaping operations stored in an enclosed area prior to reuse or disposal?</t>
  </si>
  <si>
    <t>Is Personal Protective Equipment made available to workers and visitors?</t>
  </si>
  <si>
    <t>Criterion 2.6 VLOOKUPs</t>
  </si>
  <si>
    <t>&gt;100</t>
  </si>
  <si>
    <t>Key data from process waste inventory</t>
  </si>
  <si>
    <t>Criterion 2.10 VLOOKUP</t>
  </si>
  <si>
    <t>Criterion 2.11 VLOOKUP</t>
  </si>
  <si>
    <t>km</t>
  </si>
  <si>
    <t>&lt;10</t>
  </si>
  <si>
    <t>&gt;260</t>
  </si>
  <si>
    <t>Criterion 3.1. Energy consumption</t>
  </si>
  <si>
    <t>Specific energy consumption (MJ/kg)</t>
  </si>
  <si>
    <t>Quantity produced during data collection period:</t>
  </si>
  <si>
    <t>Additional electricity consumption due to grinding of stone</t>
  </si>
  <si>
    <t>kWh/kg</t>
  </si>
  <si>
    <t>MJ/kg</t>
  </si>
  <si>
    <t>Process electricity consumption during period:</t>
  </si>
  <si>
    <t>Criterion 3.2. Dust control and air quality</t>
  </si>
  <si>
    <t>Has the risk of exposure to styrene been evaluated and, if relevant, clearly indicated to workers and been well ventilated?</t>
  </si>
  <si>
    <t>Are resin formulations dosed and mixed in closed systems?</t>
  </si>
  <si>
    <t>Has a description of dust control measures at the factory been provided?</t>
  </si>
  <si>
    <t>Do the measures include dust suppression sprays or vacuum hoods linked to filter bags/electrostatic precipitators/cyclones for crushing, cutting or shaping activities that are likely to generate significant quantities of dust?</t>
  </si>
  <si>
    <t>Specific energy consumption (kWh/kg)</t>
  </si>
  <si>
    <t>&lt;0.70</t>
  </si>
  <si>
    <t>&gt;1.10</t>
  </si>
  <si>
    <t>Criterion 3.3. Recycled / secondary material content</t>
  </si>
  <si>
    <t>Have the approximate transport distances of all raw materials, secondary materials and recycled materials used in the process been provided?</t>
  </si>
  <si>
    <t>Transport distance</t>
  </si>
  <si>
    <t>Recycled content</t>
  </si>
  <si>
    <t>Incoming (tonnes)</t>
  </si>
  <si>
    <t>Outgoing (tonnes)</t>
  </si>
  <si>
    <t>Balance (tonnes)</t>
  </si>
  <si>
    <t>e.g. January 20XX</t>
  </si>
  <si>
    <t>e.g. February 20XX</t>
  </si>
  <si>
    <t>e.g. March 20XX</t>
  </si>
  <si>
    <t>e.g. April 20XX</t>
  </si>
  <si>
    <t>e.g. May 20XX</t>
  </si>
  <si>
    <t>e.g. June 20XX</t>
  </si>
  <si>
    <t>e.g. July 20XX</t>
  </si>
  <si>
    <t>e.g. August 20XX</t>
  </si>
  <si>
    <t>e.g. September 20XX</t>
  </si>
  <si>
    <t>e.g. October 20XX</t>
  </si>
  <si>
    <t>e.g. November 20XX</t>
  </si>
  <si>
    <t>e.g. December 20XX</t>
  </si>
  <si>
    <t>Criterion 3.3 - recycled/secondary material content</t>
  </si>
  <si>
    <t>Criterion 3.4. Resin binder content</t>
  </si>
  <si>
    <t>Material source(s)</t>
  </si>
  <si>
    <t>Resin binder content</t>
  </si>
  <si>
    <t>Criterion 3.4 - resin binder content</t>
  </si>
  <si>
    <t xml:space="preserve">Criterion 3.1 </t>
  </si>
  <si>
    <t>Criterion 2.1 and Criterion 2.7</t>
  </si>
  <si>
    <t>&lt;80</t>
  </si>
  <si>
    <t>Criterion 3.5. Reuse of process waste</t>
  </si>
  <si>
    <t>Criterion 3.5 - reuse of process waste</t>
  </si>
  <si>
    <t>&lt;70</t>
  </si>
  <si>
    <t>&gt;10</t>
  </si>
  <si>
    <t>&lt;5</t>
  </si>
  <si>
    <t>Check</t>
  </si>
  <si>
    <t>Criterion 2.2 VLOOKUP</t>
  </si>
  <si>
    <t>&gt;1.00</t>
  </si>
  <si>
    <t>Percentage of electricity that is renewable</t>
  </si>
  <si>
    <t>Of which has become process waste</t>
  </si>
  <si>
    <t>Fraction of process waste reused</t>
  </si>
  <si>
    <t>Quantity of process waste reused during same period:</t>
  </si>
  <si>
    <t>NOTES
(Further information from applicant if needed)</t>
  </si>
  <si>
    <t>Applicable criteria and points, where relevant. Cells in green should be filled out based on data provided in the other worksheets)</t>
  </si>
  <si>
    <t>Total</t>
  </si>
  <si>
    <t>Pass mark</t>
  </si>
  <si>
    <t>Precast concrete or compressed earth block (based on hydraulic lime)</t>
  </si>
  <si>
    <t>Precast concrete or compressed earth block (based on alternative cement with &lt;30% clinker)</t>
  </si>
  <si>
    <t>Application</t>
  </si>
  <si>
    <t>Summary pass mark</t>
  </si>
  <si>
    <t>Intermediate product - alternative cement &gt;30% clinker</t>
  </si>
  <si>
    <t>Intermediate product - alternative cement &lt;30% clinker</t>
  </si>
  <si>
    <t>Summary total points</t>
  </si>
  <si>
    <t>Level of data reporting</t>
  </si>
  <si>
    <t>Individual product level</t>
  </si>
  <si>
    <t>Production run level</t>
  </si>
  <si>
    <t>Production line level</t>
  </si>
  <si>
    <t>Factory level</t>
  </si>
  <si>
    <t>Representative info</t>
  </si>
  <si>
    <t>Worst case scenario</t>
  </si>
  <si>
    <t>Criterion 4.1: tile, individual products</t>
  </si>
  <si>
    <t>Criterion 4.1: fired clay pavers</t>
  </si>
  <si>
    <t>Criterion 4.1: tile, family of products</t>
  </si>
  <si>
    <t>Product type</t>
  </si>
  <si>
    <t>Ceramic tile - individual product</t>
  </si>
  <si>
    <t>Ceramic tile - family of products</t>
  </si>
  <si>
    <t>Fired clay paver</t>
  </si>
  <si>
    <t>Excellence limit (MJ/kg)</t>
  </si>
  <si>
    <t>Upper Limit (MJ/kg)</t>
  </si>
  <si>
    <t>Criterion 4.1, spray dried powder</t>
  </si>
  <si>
    <t>&gt;upper limit</t>
  </si>
  <si>
    <t>Criteiron 4.1 KWD limits</t>
  </si>
  <si>
    <t>Upper Limit (kg/t)</t>
  </si>
  <si>
    <t>Excellence limit (kg/t)</t>
  </si>
  <si>
    <t>kg/t</t>
  </si>
  <si>
    <t>&lt;lower limit</t>
  </si>
  <si>
    <t>Criterion 4.2, spray dried powder</t>
  </si>
  <si>
    <t>Criterion 4.2: tile, individual products</t>
  </si>
  <si>
    <t>Criterion 4.2: tile, family of products</t>
  </si>
  <si>
    <t>Criterion 4.2: fired clay pavers</t>
  </si>
  <si>
    <t>Criteiron 4.2 KWD limits</t>
  </si>
  <si>
    <t>mg/kg</t>
  </si>
  <si>
    <t>Criterion 4.4: kiln dust</t>
  </si>
  <si>
    <t>points</t>
  </si>
  <si>
    <t>&gt;50</t>
  </si>
  <si>
    <t>Criterion 4.4: kiln HF</t>
  </si>
  <si>
    <t>Criterion 4.4: kiln SOx</t>
  </si>
  <si>
    <t>Criterion 4.4: kiln NOx</t>
  </si>
  <si>
    <t>&lt;6</t>
  </si>
  <si>
    <t>&gt;20</t>
  </si>
  <si>
    <t>&lt;170</t>
  </si>
  <si>
    <t>&gt;250</t>
  </si>
  <si>
    <t>&lt;750</t>
  </si>
  <si>
    <t>&gt;1300</t>
  </si>
  <si>
    <t>Approximate density of waste:</t>
  </si>
  <si>
    <t>Criterion 4.6</t>
  </si>
  <si>
    <t>% reuse</t>
  </si>
  <si>
    <t>&lt;90</t>
  </si>
  <si>
    <t>Quantity of process waste disposed to landfill:</t>
  </si>
  <si>
    <t>% of ingoing material</t>
  </si>
  <si>
    <t>Fail</t>
  </si>
  <si>
    <t>Criterion 5.1</t>
  </si>
  <si>
    <t>EN 197-1 class cement</t>
  </si>
  <si>
    <t>Alternative cement</t>
  </si>
  <si>
    <t>&lt;0.60</t>
  </si>
  <si>
    <t>Criterion 5.1 drop down lists</t>
  </si>
  <si>
    <t>Alternative_cement</t>
  </si>
  <si>
    <t>EN_197_1_class_cement</t>
  </si>
  <si>
    <t>&gt;0.90</t>
  </si>
  <si>
    <t>&gt;0.30</t>
  </si>
  <si>
    <t>White Portland cement clinker</t>
  </si>
  <si>
    <t>Grey Portland cement clinker</t>
  </si>
  <si>
    <t>Hydraulic lime</t>
  </si>
  <si>
    <t>Criterion 5.2 points</t>
  </si>
  <si>
    <t>Criterion 5.3 points</t>
  </si>
  <si>
    <t>Dust</t>
  </si>
  <si>
    <t>SOX</t>
  </si>
  <si>
    <t>NOX</t>
  </si>
  <si>
    <t>Criterion 5.4 points</t>
  </si>
  <si>
    <t>&gt;30</t>
  </si>
  <si>
    <t>Recycled contect in cement based products</t>
  </si>
  <si>
    <t>Recycled contect in other products</t>
  </si>
  <si>
    <t>Responsibly sourced aggregate</t>
  </si>
  <si>
    <t>Responsibly sourced cement</t>
  </si>
  <si>
    <t>Criterion 5.6 - LOOKUPS</t>
  </si>
  <si>
    <t>&gt;2000</t>
  </si>
  <si>
    <t>&lt;400</t>
  </si>
  <si>
    <t>Infiltration mm/h</t>
  </si>
  <si>
    <t>Void space %</t>
  </si>
  <si>
    <t>&lt;20</t>
  </si>
  <si>
    <t>&gt;80</t>
  </si>
  <si>
    <t>Thermal conductivity (W/m.K)</t>
  </si>
  <si>
    <t>&lt;0.15</t>
  </si>
  <si>
    <t>&gt;0.45</t>
  </si>
  <si>
    <t>Binder content (%)</t>
  </si>
  <si>
    <t>1.1. Result</t>
  </si>
  <si>
    <t>1.2. Result</t>
  </si>
  <si>
    <t>Total Fails</t>
  </si>
  <si>
    <t>Have any surface treatments been used that contain formaldehyde-based resins?</t>
  </si>
  <si>
    <t>Have any surface treatments been used that contain VOCs?</t>
  </si>
  <si>
    <t xml:space="preserve">Please indicate the worst case product(s) covered by the application for which VOC testing, according to EN 16516, has been carried out and why this is the worst case. </t>
  </si>
  <si>
    <t>Outcomes</t>
  </si>
  <si>
    <t>Total fails</t>
  </si>
  <si>
    <t>1.3. Result</t>
  </si>
  <si>
    <t>1.4. Result</t>
  </si>
  <si>
    <t>Yes, ISO 9001</t>
  </si>
  <si>
    <t>Yes, copy provided</t>
  </si>
  <si>
    <t>1.5. Result</t>
  </si>
  <si>
    <t>I/we provide representative samples of this information:</t>
  </si>
  <si>
    <t>1.6. Result</t>
  </si>
  <si>
    <t>1.7. Result</t>
  </si>
  <si>
    <t>The production site(s) where the products covered by this application is/are:</t>
  </si>
  <si>
    <t>Raw  Mat.</t>
  </si>
  <si>
    <t>Haz. Sub.</t>
  </si>
  <si>
    <t>VOC</t>
  </si>
  <si>
    <t>Fitness</t>
  </si>
  <si>
    <t>User info.</t>
  </si>
  <si>
    <t>Info on label</t>
  </si>
  <si>
    <t>EMS</t>
  </si>
  <si>
    <t>Process waste</t>
  </si>
  <si>
    <t>jh</t>
  </si>
  <si>
    <t>Yes, PEF and ISO 14067</t>
  </si>
  <si>
    <t>Yes, PEF</t>
  </si>
  <si>
    <t>Yes, ISO 14067</t>
  </si>
  <si>
    <t>Intermediate product - EN 197-1 cement</t>
  </si>
  <si>
    <t>Precast concrete or compressed earth block (based on alternative cement with &gt;30% clinker)</t>
  </si>
  <si>
    <t>Precast concrete or compressed earth block (based on EN 197-1 cement)</t>
  </si>
  <si>
    <r>
      <t>Please</t>
    </r>
    <r>
      <rPr>
        <b/>
        <sz val="12"/>
        <rFont val="Calibri"/>
        <family val="2"/>
        <scheme val="minor"/>
      </rPr>
      <t xml:space="preserve"> name any other environmental labelling initiatives </t>
    </r>
    <r>
      <rPr>
        <sz val="12"/>
        <rFont val="Calibri"/>
        <family val="2"/>
        <scheme val="minor"/>
      </rPr>
      <t>(eco-labels, charters, other initiatives) under which the product has already been registered or is applying to.</t>
    </r>
  </si>
  <si>
    <r>
      <t xml:space="preserve">The Competent Body will invoice applicants for a non returnable application fee upon receipt of the application (please consult your Competent Body). Other fees apply depending on the nature of the applicantion (e.g. size of company and location of site(s) to be inspected. </t>
    </r>
    <r>
      <rPr>
        <b/>
        <sz val="12"/>
        <rFont val="Calibri"/>
        <family val="2"/>
        <scheme val="minor"/>
      </rPr>
      <t>Where are the inspection site(s) located?</t>
    </r>
    <r>
      <rPr>
        <sz val="12"/>
        <rFont val="Calibri"/>
        <family val="2"/>
        <scheme val="minor"/>
      </rPr>
      <t xml:space="preserve">  </t>
    </r>
  </si>
  <si>
    <r>
      <t xml:space="preserve">Discounts to the fees apply to SMEs and micro-enterprises (as defined in the Commission Recommendation 2003/361/EC). </t>
    </r>
    <r>
      <rPr>
        <b/>
        <sz val="12"/>
        <rFont val="Calibri"/>
        <family val="2"/>
        <scheme val="minor"/>
      </rPr>
      <t xml:space="preserve">Does your company meet one of these defintions? </t>
    </r>
  </si>
  <si>
    <r>
      <t xml:space="preserve">Is the company situated in a developing country (as defined in the </t>
    </r>
    <r>
      <rPr>
        <u/>
        <sz val="12"/>
        <color rgb="FF0070C0"/>
        <rFont val="Calibri"/>
        <family val="2"/>
        <scheme val="minor"/>
      </rPr>
      <t>OECD’s Development Assistance Committee’s list of countries</t>
    </r>
    <r>
      <rPr>
        <sz val="12"/>
        <rFont val="Calibri"/>
        <family val="2"/>
        <scheme val="minor"/>
      </rPr>
      <t xml:space="preserve"> receiving development aid)? </t>
    </r>
  </si>
  <si>
    <r>
      <t xml:space="preserve">Do you </t>
    </r>
    <r>
      <rPr>
        <b/>
        <sz val="12"/>
        <rFont val="Calibri"/>
        <family val="2"/>
        <scheme val="minor"/>
      </rPr>
      <t>declare</t>
    </r>
    <r>
      <rPr>
        <sz val="12"/>
        <rFont val="Calibri"/>
        <family val="2"/>
        <scheme val="minor"/>
      </rPr>
      <t xml:space="preserve"> that:
The hard covering products meet all applicable legal requirements of the country or countries in which the product is placed on the market. </t>
    </r>
  </si>
  <si>
    <r>
      <t xml:space="preserve">Do you </t>
    </r>
    <r>
      <rPr>
        <b/>
        <sz val="12"/>
        <rFont val="Calibri"/>
        <family val="2"/>
        <scheme val="minor"/>
      </rPr>
      <t xml:space="preserve">commit </t>
    </r>
    <r>
      <rPr>
        <sz val="12"/>
        <rFont val="Calibri"/>
        <family val="2"/>
        <scheme val="minor"/>
      </rPr>
      <t xml:space="preserve">to:
notify the Competent Body immediately of any significant modification to the licensed products or to the production processes. </t>
    </r>
  </si>
  <si>
    <r>
      <t>Main product format covered by the license (other relevant formats can be added in the next note in Column G)</t>
    </r>
    <r>
      <rPr>
        <b/>
        <sz val="12"/>
        <color indexed="8"/>
        <rFont val="Calibri"/>
        <family val="2"/>
        <scheme val="minor"/>
      </rPr>
      <t xml:space="preserve">
</t>
    </r>
    <r>
      <rPr>
        <b/>
        <sz val="12"/>
        <color indexed="8"/>
        <rFont val="Tahoma"/>
        <family val="2"/>
      </rPr>
      <t/>
    </r>
  </si>
  <si>
    <t>Reference name for data entry</t>
  </si>
  <si>
    <t>Curing process:</t>
  </si>
  <si>
    <t>Stone powder used:</t>
  </si>
  <si>
    <t>LOOKUP value (MJ/kg)</t>
  </si>
  <si>
    <t>Energy Cons. MJ/kg</t>
  </si>
  <si>
    <t>Energy Cons. Points</t>
  </si>
  <si>
    <t>Renew. Energy Contract</t>
  </si>
  <si>
    <t>Renew. Energy %</t>
  </si>
  <si>
    <t>Air Quality</t>
  </si>
  <si>
    <t>Result</t>
  </si>
  <si>
    <t>Recycled/secondary material inventory</t>
  </si>
  <si>
    <t>Recycled/ secondary material inventory result</t>
  </si>
  <si>
    <t>Recycled /Secondry content</t>
  </si>
  <si>
    <t>Recycled /Secondry inventory</t>
  </si>
  <si>
    <t>Binder content</t>
  </si>
  <si>
    <t>Approximate density of agglomerated stone:</t>
  </si>
  <si>
    <t>ISO 14001 certified</t>
  </si>
  <si>
    <t>Product X</t>
  </si>
  <si>
    <t>Jan - Dec 2020</t>
  </si>
  <si>
    <t>No. of products covered by entry</t>
  </si>
  <si>
    <t>Individual product name or commercial name</t>
  </si>
  <si>
    <t>Please provide a list of the individual product names/trademarks/codes covered by the application (Column B). The first 5 rows for relevant points is automatically linked to the other worksheets. If different scores apply for products not covered by the first 5 different rows, these scores can be manually entered from row 19 onwards.</t>
  </si>
  <si>
    <t>EU Ecolabel hard covering products - agglomerated stone products</t>
  </si>
  <si>
    <t>EU Ecolabel hard covering - agglomerated stone productsproducts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</si>
</sst>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5" x14ac:knownFonts="1">
    <font>
      <sz val="11"/>
      <color theme="1"/>
      <name val="Calibri"/>
      <family val="2"/>
      <scheme val="minor"/>
    </font>
    <font>
      <sz val="10"/>
      <color rgb="FF000000"/>
      <name val="Arial"/>
      <family val="2"/>
    </font>
    <font>
      <sz val="10"/>
      <name val="Arial"/>
      <family val="2"/>
    </font>
    <font>
      <b/>
      <sz val="12"/>
      <color indexed="8"/>
      <name val="Tahoma"/>
      <family val="2"/>
    </font>
    <font>
      <b/>
      <sz val="24"/>
      <name val="Calibri"/>
      <family val="2"/>
      <scheme val="minor"/>
    </font>
    <font>
      <b/>
      <sz val="12"/>
      <name val="Calibri"/>
      <family val="2"/>
      <scheme val="minor"/>
    </font>
    <font>
      <b/>
      <sz val="12"/>
      <color theme="1"/>
      <name val="Calibri"/>
      <family val="2"/>
      <scheme val="minor"/>
    </font>
    <font>
      <sz val="20"/>
      <color rgb="FFC00000"/>
      <name val="Calibri"/>
      <family val="2"/>
      <scheme val="minor"/>
    </font>
    <font>
      <b/>
      <sz val="12"/>
      <color theme="0"/>
      <name val="Calibri"/>
      <family val="2"/>
      <scheme val="minor"/>
    </font>
    <font>
      <sz val="14"/>
      <name val="Calibri"/>
      <family val="2"/>
      <scheme val="minor"/>
    </font>
    <font>
      <sz val="12"/>
      <name val="Calibri"/>
      <family val="2"/>
      <scheme val="minor"/>
    </font>
    <font>
      <sz val="12"/>
      <color theme="1"/>
      <name val="Calibri"/>
      <family val="2"/>
      <scheme val="minor"/>
    </font>
    <font>
      <b/>
      <sz val="14"/>
      <name val="Calibri"/>
      <family val="2"/>
      <scheme val="minor"/>
    </font>
    <font>
      <sz val="12"/>
      <color rgb="FFFF0000"/>
      <name val="Calibri"/>
      <family val="2"/>
      <scheme val="minor"/>
    </font>
    <font>
      <sz val="16"/>
      <color rgb="FFFF0000"/>
      <name val="Calibri"/>
      <family val="2"/>
      <scheme val="minor"/>
    </font>
    <font>
      <strike/>
      <sz val="12"/>
      <color rgb="FF7030A0"/>
      <name val="Calibri"/>
      <family val="2"/>
      <scheme val="minor"/>
    </font>
    <font>
      <b/>
      <sz val="16"/>
      <name val="Calibri"/>
      <family val="2"/>
      <scheme val="minor"/>
    </font>
    <font>
      <sz val="10"/>
      <name val="Calibri"/>
      <family val="2"/>
      <scheme val="minor"/>
    </font>
    <font>
      <sz val="9"/>
      <color indexed="81"/>
      <name val="Tahoma"/>
      <family val="2"/>
    </font>
    <font>
      <sz val="14"/>
      <color rgb="FFFF0000"/>
      <name val="Calibri"/>
      <family val="2"/>
      <scheme val="minor"/>
    </font>
    <font>
      <sz val="20"/>
      <name val="Calibri"/>
      <family val="2"/>
      <scheme val="minor"/>
    </font>
    <font>
      <sz val="14"/>
      <color theme="1"/>
      <name val="Calibri"/>
      <family val="2"/>
      <scheme val="minor"/>
    </font>
    <font>
      <b/>
      <sz val="24"/>
      <color theme="1"/>
      <name val="Calibri"/>
      <family val="2"/>
      <scheme val="minor"/>
    </font>
    <font>
      <b/>
      <sz val="14"/>
      <color theme="1"/>
      <name val="Calibri"/>
      <family val="2"/>
      <scheme val="minor"/>
    </font>
    <font>
      <b/>
      <sz val="16"/>
      <color theme="1"/>
      <name val="Calibri"/>
      <family val="2"/>
      <scheme val="minor"/>
    </font>
    <font>
      <sz val="11"/>
      <color theme="1"/>
      <name val="Calibri"/>
      <family val="2"/>
    </font>
    <font>
      <b/>
      <sz val="11"/>
      <color theme="1"/>
      <name val="Calibri"/>
      <family val="2"/>
      <scheme val="minor"/>
    </font>
    <font>
      <b/>
      <sz val="11"/>
      <color rgb="FFFF0000"/>
      <name val="Calibri"/>
      <family val="2"/>
      <scheme val="minor"/>
    </font>
    <font>
      <sz val="11"/>
      <name val="Calibri"/>
      <family val="2"/>
      <scheme val="minor"/>
    </font>
    <font>
      <sz val="10"/>
      <color theme="1"/>
      <name val="Calibri"/>
      <family val="2"/>
      <scheme val="minor"/>
    </font>
    <font>
      <sz val="16"/>
      <color theme="1"/>
      <name val="Calibri"/>
      <family val="2"/>
      <scheme val="minor"/>
    </font>
    <font>
      <u/>
      <sz val="11"/>
      <color theme="10"/>
      <name val="Calibri"/>
      <family val="2"/>
      <scheme val="minor"/>
    </font>
    <font>
      <u/>
      <sz val="12"/>
      <color rgb="FF0070C0"/>
      <name val="Calibri"/>
      <family val="2"/>
      <scheme val="minor"/>
    </font>
    <font>
      <sz val="12"/>
      <color indexed="8"/>
      <name val="Calibri"/>
      <family val="2"/>
      <scheme val="minor"/>
    </font>
    <font>
      <b/>
      <sz val="12"/>
      <color indexed="8"/>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57"/>
      </patternFill>
    </fill>
    <fill>
      <patternFill patternType="solid">
        <fgColor theme="0" tint="-0.14999847407452621"/>
        <bgColor indexed="20"/>
      </patternFill>
    </fill>
    <fill>
      <patternFill patternType="solid">
        <fgColor theme="0" tint="-0.249977111117893"/>
        <bgColor indexed="64"/>
      </patternFill>
    </fill>
    <fill>
      <patternFill patternType="solid">
        <fgColor theme="0" tint="-0.249977111117893"/>
        <bgColor indexed="57"/>
      </patternFill>
    </fill>
    <fill>
      <patternFill patternType="solid">
        <fgColor theme="0" tint="-0.14999847407452621"/>
        <bgColor indexed="55"/>
      </patternFill>
    </fill>
    <fill>
      <patternFill patternType="solid">
        <fgColor theme="0" tint="-0.14999847407452621"/>
        <bgColor indexed="43"/>
      </patternFill>
    </fill>
    <fill>
      <patternFill patternType="solid">
        <fgColor theme="7" tint="0.79998168889431442"/>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1"/>
        <bgColor indexed="64"/>
      </patternFill>
    </fill>
  </fills>
  <borders count="25">
    <border>
      <left/>
      <right/>
      <top/>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hair">
        <color indexed="8"/>
      </left>
      <right/>
      <top/>
      <bottom/>
      <diagonal/>
    </border>
    <border>
      <left/>
      <right style="thin">
        <color indexed="64"/>
      </right>
      <top style="thin">
        <color indexed="64"/>
      </top>
      <bottom style="thin">
        <color indexed="64"/>
      </bottom>
      <diagonal/>
    </border>
    <border>
      <left style="hair">
        <color indexed="8"/>
      </left>
      <right/>
      <top style="hair">
        <color indexed="8"/>
      </top>
      <bottom style="thick">
        <color theme="0"/>
      </bottom>
      <diagonal/>
    </border>
    <border>
      <left/>
      <right/>
      <top style="hair">
        <color indexed="8"/>
      </top>
      <bottom style="thick">
        <color theme="0"/>
      </bottom>
      <diagonal/>
    </border>
    <border>
      <left/>
      <right style="hair">
        <color indexed="8"/>
      </right>
      <top style="hair">
        <color indexed="8"/>
      </top>
      <bottom style="thick">
        <color theme="0"/>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
      <left/>
      <right/>
      <top/>
      <bottom style="thick">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ck">
        <color theme="0"/>
      </top>
      <bottom/>
      <diagonal/>
    </border>
    <border>
      <left/>
      <right/>
      <top style="thick">
        <color theme="0"/>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2" fillId="0" borderId="0"/>
    <xf numFmtId="0" fontId="31" fillId="0" borderId="0" applyNumberFormat="0" applyFill="0" applyBorder="0" applyAlignment="0" applyProtection="0"/>
  </cellStyleXfs>
  <cellXfs count="308">
    <xf numFmtId="0" fontId="0" fillId="0" borderId="0" xfId="0"/>
    <xf numFmtId="0" fontId="5" fillId="3" borderId="0" xfId="1" applyFont="1" applyFill="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0" fillId="3" borderId="0" xfId="1" applyFont="1" applyFill="1" applyAlignment="1" applyProtection="1">
      <alignment horizontal="left" vertical="top" wrapText="1"/>
      <protection locked="0"/>
    </xf>
    <xf numFmtId="0" fontId="10" fillId="2" borderId="0" xfId="1" applyFont="1" applyFill="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3" fillId="3" borderId="0" xfId="1" applyFont="1" applyFill="1" applyAlignment="1" applyProtection="1">
      <alignment horizontal="left" vertical="top" wrapText="1"/>
      <protection locked="0"/>
    </xf>
    <xf numFmtId="0" fontId="13" fillId="0" borderId="0" xfId="1" applyFont="1" applyAlignment="1" applyProtection="1">
      <alignment horizontal="left" vertical="top" wrapText="1"/>
      <protection locked="0"/>
    </xf>
    <xf numFmtId="0" fontId="15" fillId="3" borderId="0" xfId="1" applyFont="1" applyFill="1" applyAlignment="1" applyProtection="1">
      <alignment horizontal="left" vertical="top" wrapText="1"/>
      <protection locked="0"/>
    </xf>
    <xf numFmtId="0" fontId="15" fillId="2" borderId="0" xfId="1" applyFont="1" applyFill="1" applyAlignment="1" applyProtection="1">
      <alignment horizontal="left" vertical="top" wrapText="1"/>
      <protection locked="0"/>
    </xf>
    <xf numFmtId="0" fontId="15" fillId="0" borderId="0" xfId="1" applyFont="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7" fillId="2" borderId="0" xfId="1" applyFont="1" applyFill="1"/>
    <xf numFmtId="0" fontId="5" fillId="2" borderId="0" xfId="1" applyFont="1" applyFill="1" applyAlignment="1" applyProtection="1">
      <alignment horizontal="center" vertical="center" wrapText="1"/>
      <protection locked="0"/>
    </xf>
    <xf numFmtId="0" fontId="5" fillId="0" borderId="0" xfId="1" applyFont="1" applyFill="1" applyAlignment="1" applyProtection="1">
      <alignment horizontal="center" vertical="center" wrapText="1"/>
      <protection locked="0"/>
    </xf>
    <xf numFmtId="0" fontId="10" fillId="0" borderId="0"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5" fillId="6" borderId="0" xfId="1" applyFont="1" applyFill="1" applyBorder="1" applyAlignment="1" applyProtection="1">
      <alignment horizontal="center" vertical="center" wrapText="1"/>
    </xf>
    <xf numFmtId="0" fontId="10" fillId="3" borderId="0" xfId="1" applyFont="1" applyFill="1" applyBorder="1" applyAlignment="1" applyProtection="1">
      <alignment horizontal="left" vertical="top" wrapText="1"/>
      <protection locked="0"/>
    </xf>
    <xf numFmtId="0" fontId="13" fillId="3" borderId="0" xfId="1" applyFont="1" applyFill="1" applyBorder="1" applyAlignment="1" applyProtection="1">
      <alignment horizontal="left" vertical="top" wrapText="1"/>
      <protection locked="0"/>
    </xf>
    <xf numFmtId="0" fontId="15" fillId="3" borderId="0" xfId="1" applyFont="1" applyFill="1" applyBorder="1" applyAlignment="1" applyProtection="1">
      <alignment horizontal="left" vertical="top" wrapText="1"/>
      <protection locked="0"/>
    </xf>
    <xf numFmtId="0" fontId="5" fillId="7" borderId="0" xfId="1" applyFont="1" applyFill="1" applyAlignment="1" applyProtection="1">
      <alignment horizontal="left" vertical="top" wrapText="1"/>
      <protection locked="0"/>
    </xf>
    <xf numFmtId="0" fontId="12" fillId="9" borderId="8" xfId="1" applyFont="1" applyFill="1" applyBorder="1" applyAlignment="1" applyProtection="1">
      <alignment horizontal="center" vertical="center" wrapText="1"/>
    </xf>
    <xf numFmtId="0" fontId="11" fillId="3" borderId="0" xfId="1" applyFont="1" applyFill="1" applyAlignment="1" applyProtection="1">
      <alignment horizontal="left" vertical="top" wrapText="1"/>
      <protection locked="0"/>
    </xf>
    <xf numFmtId="0" fontId="14" fillId="3" borderId="0" xfId="1" applyFont="1" applyFill="1" applyAlignment="1" applyProtection="1">
      <alignment horizontal="left" vertical="top" wrapText="1"/>
      <protection locked="0"/>
    </xf>
    <xf numFmtId="0" fontId="6" fillId="7" borderId="0" xfId="1" applyFont="1" applyFill="1" applyAlignment="1" applyProtection="1">
      <alignment horizontal="left" vertical="top" wrapText="1"/>
      <protection locked="0"/>
    </xf>
    <xf numFmtId="0" fontId="10" fillId="11" borderId="2" xfId="1" applyFont="1" applyFill="1" applyBorder="1" applyAlignment="1" applyProtection="1">
      <alignment horizontal="left" vertical="top" wrapText="1"/>
      <protection locked="0"/>
    </xf>
    <xf numFmtId="0" fontId="5" fillId="0" borderId="0" xfId="1" applyFont="1" applyFill="1" applyAlignment="1" applyProtection="1">
      <alignment horizontal="left" vertical="top" wrapText="1"/>
      <protection locked="0"/>
    </xf>
    <xf numFmtId="0" fontId="10" fillId="0" borderId="0" xfId="1" applyFont="1" applyFill="1" applyAlignment="1" applyProtection="1">
      <alignment horizontal="left" vertical="top" wrapText="1"/>
      <protection locked="0"/>
    </xf>
    <xf numFmtId="0" fontId="11" fillId="0" borderId="0" xfId="1" applyFont="1" applyFill="1" applyAlignment="1" applyProtection="1">
      <alignment horizontal="left" vertical="top" wrapText="1"/>
      <protection locked="0"/>
    </xf>
    <xf numFmtId="0" fontId="13" fillId="0" borderId="0" xfId="1" applyFont="1" applyFill="1" applyAlignment="1" applyProtection="1">
      <alignment horizontal="left" vertical="top" wrapText="1"/>
      <protection locked="0"/>
    </xf>
    <xf numFmtId="0" fontId="15" fillId="0" borderId="0" xfId="1" applyFont="1" applyFill="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10" fillId="11" borderId="2" xfId="1" applyFont="1" applyFill="1" applyBorder="1" applyAlignment="1" applyProtection="1">
      <alignment horizontal="left" vertical="center" wrapText="1"/>
      <protection locked="0"/>
    </xf>
    <xf numFmtId="0" fontId="13" fillId="11" borderId="2" xfId="1" applyFont="1" applyFill="1" applyBorder="1" applyAlignment="1" applyProtection="1">
      <alignment horizontal="left" vertical="center" wrapText="1"/>
      <protection locked="0"/>
    </xf>
    <xf numFmtId="0" fontId="10" fillId="4" borderId="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left" vertical="top" wrapText="1" indent="1"/>
    </xf>
    <xf numFmtId="0" fontId="12" fillId="9" borderId="10" xfId="1" applyFont="1" applyFill="1" applyBorder="1" applyAlignment="1" applyProtection="1">
      <alignment horizontal="center" vertical="center" wrapText="1"/>
    </xf>
    <xf numFmtId="0" fontId="9" fillId="10" borderId="10" xfId="1" applyFont="1" applyFill="1" applyBorder="1" applyAlignment="1" applyProtection="1">
      <alignment horizontal="left" vertical="top" wrapText="1" indent="1"/>
    </xf>
    <xf numFmtId="0" fontId="10" fillId="3" borderId="10" xfId="1" applyFont="1" applyFill="1" applyBorder="1" applyAlignment="1" applyProtection="1">
      <alignment horizontal="center" vertical="center" wrapText="1"/>
      <protection locked="0"/>
    </xf>
    <xf numFmtId="0" fontId="10" fillId="3" borderId="10" xfId="1" applyFont="1" applyFill="1" applyBorder="1" applyAlignment="1" applyProtection="1">
      <alignment horizontal="left" vertical="center" wrapText="1"/>
      <protection locked="0"/>
    </xf>
    <xf numFmtId="0" fontId="5" fillId="5" borderId="0" xfId="1" applyFont="1" applyFill="1" applyBorder="1" applyAlignment="1" applyProtection="1">
      <alignment horizontal="center" vertical="center" wrapText="1"/>
    </xf>
    <xf numFmtId="0" fontId="10" fillId="11" borderId="2" xfId="1" applyFont="1" applyFill="1" applyBorder="1" applyAlignment="1" applyProtection="1">
      <alignment horizontal="center" vertical="center" wrapText="1"/>
      <protection locked="0"/>
    </xf>
    <xf numFmtId="0" fontId="10" fillId="4" borderId="9"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top" wrapText="1"/>
      <protection locked="0"/>
    </xf>
    <xf numFmtId="0" fontId="16" fillId="4" borderId="2" xfId="1" applyFont="1" applyFill="1" applyBorder="1" applyAlignment="1" applyProtection="1">
      <alignment horizontal="center" vertical="center" wrapText="1"/>
      <protection locked="0"/>
    </xf>
    <xf numFmtId="0" fontId="16" fillId="11" borderId="2" xfId="1"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protection locked="0"/>
    </xf>
    <xf numFmtId="0" fontId="21" fillId="0" borderId="0" xfId="0" applyFont="1"/>
    <xf numFmtId="0" fontId="21" fillId="2" borderId="0" xfId="0" applyFont="1" applyFill="1"/>
    <xf numFmtId="0" fontId="21" fillId="3" borderId="0" xfId="0" applyFont="1" applyFill="1"/>
    <xf numFmtId="0" fontId="21" fillId="7" borderId="0" xfId="0" applyFont="1" applyFill="1"/>
    <xf numFmtId="0" fontId="0" fillId="3" borderId="0" xfId="0" applyFill="1"/>
    <xf numFmtId="0" fontId="0" fillId="7" borderId="0" xfId="0" applyFill="1"/>
    <xf numFmtId="0" fontId="0" fillId="4" borderId="2" xfId="0" applyFill="1" applyBorder="1" applyAlignment="1">
      <alignment horizontal="center" vertical="center" wrapText="1"/>
    </xf>
    <xf numFmtId="0" fontId="11" fillId="2" borderId="0" xfId="0" applyFont="1" applyFill="1"/>
    <xf numFmtId="0" fontId="11" fillId="12" borderId="0" xfId="0" applyFont="1" applyFill="1"/>
    <xf numFmtId="0" fontId="0" fillId="0" borderId="0" xfId="0" applyFill="1" applyBorder="1" applyAlignment="1">
      <alignment horizontal="center" vertical="center" wrapText="1"/>
    </xf>
    <xf numFmtId="1" fontId="0" fillId="0" borderId="0" xfId="0" applyNumberFormat="1" applyFill="1" applyBorder="1" applyAlignment="1">
      <alignment horizontal="center" vertical="center" wrapText="1"/>
    </xf>
    <xf numFmtId="0" fontId="0" fillId="12" borderId="0" xfId="0" applyFill="1"/>
    <xf numFmtId="0" fontId="0" fillId="0" borderId="0" xfId="0" applyAlignment="1">
      <alignment horizontal="center" vertical="center"/>
    </xf>
    <xf numFmtId="164" fontId="0" fillId="4"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xf>
    <xf numFmtId="0" fontId="0" fillId="11" borderId="2" xfId="0" applyFill="1" applyBorder="1" applyAlignment="1">
      <alignment horizontal="center" vertical="center"/>
    </xf>
    <xf numFmtId="0" fontId="0" fillId="4" borderId="2" xfId="0" applyFill="1" applyBorder="1" applyAlignment="1">
      <alignment horizontal="left" vertical="center" wrapText="1"/>
    </xf>
    <xf numFmtId="0" fontId="0" fillId="11" borderId="2" xfId="0" applyFill="1" applyBorder="1" applyAlignment="1">
      <alignment horizontal="left" vertical="center"/>
    </xf>
    <xf numFmtId="0" fontId="0" fillId="11" borderId="2" xfId="0" applyFill="1" applyBorder="1" applyAlignment="1">
      <alignment horizontal="left" vertical="center" wrapText="1"/>
    </xf>
    <xf numFmtId="0" fontId="0" fillId="3" borderId="8" xfId="0" applyFill="1" applyBorder="1" applyAlignment="1">
      <alignment horizontal="center" vertical="center"/>
    </xf>
    <xf numFmtId="0" fontId="23" fillId="12" borderId="2" xfId="0" applyFont="1" applyFill="1" applyBorder="1" applyAlignment="1">
      <alignment horizontal="center" vertical="center"/>
    </xf>
    <xf numFmtId="0" fontId="0" fillId="11" borderId="2" xfId="0" applyFill="1" applyBorder="1" applyAlignment="1">
      <alignment wrapText="1"/>
    </xf>
    <xf numFmtId="0" fontId="0" fillId="0" borderId="2" xfId="0" applyBorder="1" applyAlignment="1">
      <alignment horizontal="center" vertical="center"/>
    </xf>
    <xf numFmtId="0" fontId="0" fillId="12" borderId="2" xfId="0" applyFill="1" applyBorder="1" applyAlignment="1">
      <alignment horizontal="center" vertical="center"/>
    </xf>
    <xf numFmtId="0" fontId="0" fillId="4" borderId="2" xfId="0" applyFill="1" applyBorder="1" applyAlignment="1">
      <alignment horizontal="center" vertical="center"/>
    </xf>
    <xf numFmtId="0" fontId="0" fillId="3" borderId="2" xfId="0" applyFill="1" applyBorder="1"/>
    <xf numFmtId="0" fontId="0" fillId="3" borderId="2" xfId="0" applyFill="1" applyBorder="1" applyAlignment="1">
      <alignment wrapText="1"/>
    </xf>
    <xf numFmtId="0" fontId="0" fillId="4" borderId="2" xfId="0" applyFill="1" applyBorder="1"/>
    <xf numFmtId="0" fontId="0" fillId="3" borderId="2" xfId="0" applyFill="1" applyBorder="1" applyAlignment="1">
      <alignment vertical="center" wrapText="1"/>
    </xf>
    <xf numFmtId="0" fontId="0" fillId="0" borderId="0" xfId="0" applyFill="1"/>
    <xf numFmtId="0" fontId="0" fillId="13" borderId="0" xfId="0" applyFill="1"/>
    <xf numFmtId="0" fontId="0" fillId="13" borderId="0" xfId="0" applyFill="1" applyAlignment="1">
      <alignment horizontal="center" vertical="center" wrapText="1"/>
    </xf>
    <xf numFmtId="0" fontId="0" fillId="13" borderId="0" xfId="0" applyFill="1" applyAlignment="1">
      <alignment wrapText="1"/>
    </xf>
    <xf numFmtId="0" fontId="0" fillId="13" borderId="0" xfId="0" applyFill="1" applyAlignment="1">
      <alignment horizontal="center" vertical="center"/>
    </xf>
    <xf numFmtId="0" fontId="23" fillId="3" borderId="2" xfId="0" applyFont="1" applyFill="1" applyBorder="1" applyAlignment="1">
      <alignment horizontal="center" vertical="center"/>
    </xf>
    <xf numFmtId="0" fontId="0" fillId="3" borderId="2" xfId="0" applyFill="1" applyBorder="1" applyAlignment="1">
      <alignment vertical="center"/>
    </xf>
    <xf numFmtId="0" fontId="0" fillId="3" borderId="2" xfId="0" applyFill="1" applyBorder="1" applyAlignment="1">
      <alignment horizontal="center" vertical="center"/>
    </xf>
    <xf numFmtId="0" fontId="0" fillId="3" borderId="16" xfId="0" applyFill="1" applyBorder="1" applyAlignment="1">
      <alignment horizontal="center" vertical="center"/>
    </xf>
    <xf numFmtId="0" fontId="0" fillId="11" borderId="2" xfId="0" applyFill="1" applyBorder="1" applyAlignment="1">
      <alignment horizontal="center" vertical="center" wrapText="1"/>
    </xf>
    <xf numFmtId="0" fontId="0" fillId="11" borderId="2" xfId="0" applyFill="1" applyBorder="1"/>
    <xf numFmtId="2" fontId="0" fillId="0" borderId="2" xfId="0" applyNumberFormat="1" applyBorder="1" applyAlignment="1">
      <alignment horizontal="center" vertical="center"/>
    </xf>
    <xf numFmtId="2" fontId="0" fillId="0" borderId="2" xfId="0" applyNumberFormat="1" applyFill="1" applyBorder="1" applyAlignment="1">
      <alignment horizontal="center" vertical="center"/>
    </xf>
    <xf numFmtId="0" fontId="0" fillId="13" borderId="0" xfId="0" applyFill="1" applyBorder="1" applyAlignment="1">
      <alignment horizontal="center" vertical="center"/>
    </xf>
    <xf numFmtId="0" fontId="0" fillId="3" borderId="17" xfId="0" applyFill="1" applyBorder="1" applyAlignment="1">
      <alignment vertical="center"/>
    </xf>
    <xf numFmtId="0" fontId="0" fillId="4" borderId="17"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vertical="center"/>
    </xf>
    <xf numFmtId="0" fontId="0" fillId="3" borderId="18" xfId="0" applyFill="1" applyBorder="1" applyAlignment="1">
      <alignment horizontal="center" vertical="center"/>
    </xf>
    <xf numFmtId="0" fontId="0" fillId="0" borderId="9" xfId="0" applyBorder="1" applyAlignment="1">
      <alignment horizontal="center" vertical="center"/>
    </xf>
    <xf numFmtId="165" fontId="0" fillId="0" borderId="9" xfId="0" applyNumberFormat="1" applyBorder="1" applyAlignment="1">
      <alignment horizontal="center" vertical="center"/>
    </xf>
    <xf numFmtId="0" fontId="0" fillId="0" borderId="2" xfId="0" applyFill="1" applyBorder="1" applyAlignment="1">
      <alignment horizontal="center" vertical="center"/>
    </xf>
    <xf numFmtId="1" fontId="0" fillId="0" borderId="2" xfId="0" applyNumberFormat="1" applyBorder="1" applyAlignment="1">
      <alignment horizontal="center" vertical="center"/>
    </xf>
    <xf numFmtId="1" fontId="0" fillId="0" borderId="2" xfId="0" applyNumberFormat="1" applyFill="1" applyBorder="1" applyAlignment="1">
      <alignment horizontal="center" vertical="center"/>
    </xf>
    <xf numFmtId="0" fontId="0" fillId="3" borderId="16" xfId="0" applyFill="1" applyBorder="1" applyAlignment="1">
      <alignment vertical="center"/>
    </xf>
    <xf numFmtId="0" fontId="0" fillId="4" borderId="16" xfId="0" applyFill="1" applyBorder="1" applyAlignment="1">
      <alignment horizontal="center" vertical="center"/>
    </xf>
    <xf numFmtId="0" fontId="0" fillId="4" borderId="18"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2" xfId="0" applyFill="1" applyBorder="1" applyAlignment="1">
      <alignment wrapText="1"/>
    </xf>
    <xf numFmtId="1" fontId="0" fillId="0" borderId="0" xfId="0" applyNumberFormat="1" applyAlignment="1">
      <alignment horizontal="center" vertical="center"/>
    </xf>
    <xf numFmtId="0" fontId="0" fillId="0" borderId="2" xfId="0" applyBorder="1" applyAlignment="1">
      <alignment horizontal="center" vertical="center" wrapText="1"/>
    </xf>
    <xf numFmtId="2" fontId="0" fillId="0" borderId="2" xfId="0" applyNumberFormat="1" applyBorder="1" applyAlignment="1">
      <alignment horizontal="center" vertical="center" wrapText="1"/>
    </xf>
    <xf numFmtId="2" fontId="0" fillId="0" borderId="0" xfId="0" applyNumberFormat="1" applyAlignment="1">
      <alignment horizontal="center" vertical="center"/>
    </xf>
    <xf numFmtId="2" fontId="0" fillId="0" borderId="0" xfId="0" applyNumberFormat="1"/>
    <xf numFmtId="0" fontId="0" fillId="0" borderId="0" xfId="0" applyFill="1" applyBorder="1" applyAlignment="1">
      <alignment horizontal="center" vertical="center"/>
    </xf>
    <xf numFmtId="2" fontId="0" fillId="0" borderId="4" xfId="0" applyNumberFormat="1" applyBorder="1" applyAlignment="1">
      <alignment horizontal="center" vertical="center"/>
    </xf>
    <xf numFmtId="2" fontId="0" fillId="0" borderId="0" xfId="0" applyNumberFormat="1" applyFill="1" applyBorder="1" applyAlignment="1">
      <alignment horizontal="center" vertical="center"/>
    </xf>
    <xf numFmtId="0" fontId="23" fillId="3" borderId="16" xfId="0" applyFont="1" applyFill="1" applyBorder="1" applyAlignment="1">
      <alignment horizontal="center" vertical="center"/>
    </xf>
    <xf numFmtId="0" fontId="23" fillId="3" borderId="2" xfId="0" applyFont="1" applyFill="1" applyBorder="1" applyAlignment="1">
      <alignment horizontal="center" vertical="center" wrapText="1"/>
    </xf>
    <xf numFmtId="0" fontId="0" fillId="12" borderId="2" xfId="0" applyFill="1" applyBorder="1" applyAlignment="1">
      <alignment horizontal="center"/>
    </xf>
    <xf numFmtId="2" fontId="0" fillId="12" borderId="2" xfId="0" applyNumberFormat="1" applyFill="1" applyBorder="1" applyAlignment="1">
      <alignment horizontal="center" vertical="center"/>
    </xf>
    <xf numFmtId="165" fontId="0" fillId="0" borderId="0" xfId="0" applyNumberFormat="1" applyBorder="1" applyAlignment="1">
      <alignment horizontal="center" vertical="center"/>
    </xf>
    <xf numFmtId="0" fontId="26" fillId="0" borderId="0" xfId="0" applyFont="1" applyFill="1" applyBorder="1" applyAlignment="1">
      <alignment horizontal="center" vertical="center"/>
    </xf>
    <xf numFmtId="0" fontId="0" fillId="11" borderId="18" xfId="0" applyFill="1" applyBorder="1" applyAlignment="1">
      <alignment horizontal="center" vertical="center" wrapText="1"/>
    </xf>
    <xf numFmtId="2" fontId="0" fillId="0" borderId="9" xfId="0" applyNumberFormat="1" applyFill="1" applyBorder="1" applyAlignment="1">
      <alignment horizontal="center" vertical="center"/>
    </xf>
    <xf numFmtId="2" fontId="0" fillId="0" borderId="9" xfId="0" applyNumberFormat="1" applyBorder="1" applyAlignment="1">
      <alignment horizontal="center" vertical="center"/>
    </xf>
    <xf numFmtId="2" fontId="6" fillId="12" borderId="2" xfId="0" applyNumberFormat="1" applyFont="1" applyFill="1" applyBorder="1" applyAlignment="1">
      <alignment horizontal="center" vertical="center"/>
    </xf>
    <xf numFmtId="0" fontId="23" fillId="13" borderId="0" xfId="0" applyFont="1" applyFill="1" applyBorder="1" applyAlignment="1">
      <alignment horizontal="center" vertical="center"/>
    </xf>
    <xf numFmtId="2" fontId="0" fillId="0" borderId="0" xfId="0" applyNumberFormat="1" applyAlignment="1">
      <alignment horizontal="center" vertical="center" wrapText="1"/>
    </xf>
    <xf numFmtId="0" fontId="0" fillId="12" borderId="2" xfId="0" applyFill="1" applyBorder="1" applyAlignment="1">
      <alignment horizontal="center" vertical="center" wrapText="1"/>
    </xf>
    <xf numFmtId="0" fontId="0" fillId="4" borderId="17" xfId="0" applyFill="1" applyBorder="1" applyAlignment="1">
      <alignment horizontal="center" vertical="center" wrapText="1"/>
    </xf>
    <xf numFmtId="0" fontId="0" fillId="0" borderId="2" xfId="0" applyFill="1" applyBorder="1" applyAlignment="1">
      <alignment horizontal="center" vertical="center" wrapText="1"/>
    </xf>
    <xf numFmtId="0" fontId="23" fillId="3" borderId="17" xfId="0" applyFont="1" applyFill="1" applyBorder="1" applyAlignment="1">
      <alignment horizontal="center" vertical="center"/>
    </xf>
    <xf numFmtId="0" fontId="28" fillId="0" borderId="2" xfId="1" applyFont="1" applyFill="1" applyBorder="1" applyAlignment="1" applyProtection="1">
      <alignment horizontal="center" vertical="center" wrapText="1"/>
      <protection locked="0"/>
    </xf>
    <xf numFmtId="0" fontId="0" fillId="4"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2" fontId="0" fillId="13" borderId="0" xfId="0" applyNumberFormat="1" applyFill="1" applyAlignment="1">
      <alignment horizontal="center" vertical="center"/>
    </xf>
    <xf numFmtId="0" fontId="0" fillId="0" borderId="9" xfId="0" applyBorder="1" applyAlignment="1">
      <alignment horizontal="center" vertical="center" wrapText="1"/>
    </xf>
    <xf numFmtId="2" fontId="0" fillId="0" borderId="9" xfId="0" applyNumberFormat="1" applyBorder="1" applyAlignment="1">
      <alignment horizontal="center" vertical="center" wrapText="1"/>
    </xf>
    <xf numFmtId="2" fontId="0" fillId="0" borderId="9" xfId="0" applyNumberFormat="1" applyFill="1" applyBorder="1" applyAlignment="1">
      <alignment horizontal="center" vertical="center" wrapText="1"/>
    </xf>
    <xf numFmtId="0" fontId="0" fillId="0" borderId="2" xfId="0" applyNumberFormat="1" applyBorder="1" applyAlignment="1">
      <alignment horizontal="center" vertical="center"/>
    </xf>
    <xf numFmtId="0" fontId="0" fillId="0" borderId="2"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0" fillId="13" borderId="0" xfId="0" applyFill="1" applyAlignment="1">
      <alignment vertical="center"/>
    </xf>
    <xf numFmtId="2" fontId="0" fillId="13" borderId="0" xfId="0" applyNumberFormat="1" applyFill="1" applyAlignment="1">
      <alignment horizontal="left" vertical="center"/>
    </xf>
    <xf numFmtId="0" fontId="0" fillId="11" borderId="2" xfId="0" applyFill="1" applyBorder="1" applyAlignment="1">
      <alignment horizontal="center" vertical="center"/>
    </xf>
    <xf numFmtId="2" fontId="0" fillId="0" borderId="2" xfId="0" applyNumberFormat="1" applyFill="1" applyBorder="1" applyAlignment="1">
      <alignment horizontal="center" vertical="center" wrapText="1"/>
    </xf>
    <xf numFmtId="0" fontId="23" fillId="3" borderId="2" xfId="0" applyFont="1" applyFill="1" applyBorder="1" applyAlignment="1">
      <alignment horizontal="center" vertical="center" wrapText="1"/>
    </xf>
    <xf numFmtId="0" fontId="0" fillId="0" borderId="2" xfId="0" applyBorder="1" applyAlignment="1">
      <alignment horizontal="center"/>
    </xf>
    <xf numFmtId="0" fontId="0" fillId="3"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4" borderId="9" xfId="0" applyFill="1" applyBorder="1" applyAlignment="1">
      <alignment horizontal="center" vertical="center"/>
    </xf>
    <xf numFmtId="0" fontId="0" fillId="0" borderId="0" xfId="0" applyAlignment="1">
      <alignment horizontal="center" vertical="center" wrapText="1"/>
    </xf>
    <xf numFmtId="0" fontId="23" fillId="3" borderId="2" xfId="0" applyFont="1" applyFill="1" applyBorder="1" applyAlignment="1">
      <alignment horizontal="center" vertical="center"/>
    </xf>
    <xf numFmtId="0" fontId="0" fillId="11" borderId="2" xfId="0" applyFill="1" applyBorder="1" applyAlignment="1">
      <alignment horizontal="center"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0" fillId="0" borderId="2" xfId="0" applyBorder="1" applyAlignment="1">
      <alignment horizontal="center" wrapText="1"/>
    </xf>
    <xf numFmtId="0" fontId="0" fillId="3" borderId="2" xfId="0" applyFont="1" applyFill="1" applyBorder="1" applyAlignment="1">
      <alignment vertical="center"/>
    </xf>
    <xf numFmtId="164" fontId="0" fillId="0" borderId="2" xfId="0" applyNumberForma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2" fontId="0" fillId="0" borderId="17" xfId="0" applyNumberFormat="1" applyBorder="1" applyAlignment="1">
      <alignment horizontal="center" vertical="center" wrapText="1"/>
    </xf>
    <xf numFmtId="164" fontId="0" fillId="0" borderId="2" xfId="0" applyNumberFormat="1" applyBorder="1" applyAlignment="1">
      <alignment horizontal="center" vertical="center"/>
    </xf>
    <xf numFmtId="2" fontId="0" fillId="12" borderId="2" xfId="0" applyNumberFormat="1" applyFont="1" applyFill="1" applyBorder="1" applyAlignment="1">
      <alignment horizontal="center" vertical="center"/>
    </xf>
    <xf numFmtId="164" fontId="0" fillId="0" borderId="2" xfId="0" applyNumberFormat="1" applyFill="1" applyBorder="1" applyAlignment="1">
      <alignment horizontal="center" vertical="center"/>
    </xf>
    <xf numFmtId="0" fontId="0" fillId="2" borderId="2" xfId="0" applyFill="1" applyBorder="1" applyAlignment="1">
      <alignment horizontal="center" vertical="center"/>
    </xf>
    <xf numFmtId="0" fontId="0" fillId="0" borderId="2" xfId="0" applyBorder="1"/>
    <xf numFmtId="0" fontId="0" fillId="0" borderId="2" xfId="0" applyBorder="1" applyAlignment="1"/>
    <xf numFmtId="0" fontId="28" fillId="11" borderId="2" xfId="0" applyFont="1" applyFill="1" applyBorder="1" applyAlignment="1">
      <alignment horizontal="center"/>
    </xf>
    <xf numFmtId="0" fontId="21" fillId="13" borderId="0" xfId="0" applyFont="1" applyFill="1"/>
    <xf numFmtId="0" fontId="21" fillId="12" borderId="0" xfId="0" applyFont="1" applyFill="1" applyAlignment="1">
      <alignment horizontal="center" vertical="center"/>
    </xf>
    <xf numFmtId="0" fontId="21" fillId="13" borderId="0" xfId="0" applyFont="1" applyFill="1" applyAlignment="1">
      <alignment horizontal="center" vertical="center"/>
    </xf>
    <xf numFmtId="0" fontId="21" fillId="11" borderId="0" xfId="0" applyFont="1" applyFill="1" applyAlignment="1">
      <alignment horizontal="center" vertical="center"/>
    </xf>
    <xf numFmtId="0" fontId="11" fillId="13" borderId="0" xfId="0" applyFont="1" applyFill="1" applyAlignment="1">
      <alignment horizontal="center" vertical="center"/>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 xfId="0" applyFont="1" applyFill="1" applyBorder="1" applyAlignment="1">
      <alignment horizontal="center" vertical="center" wrapText="1"/>
    </xf>
    <xf numFmtId="1" fontId="0" fillId="11" borderId="9" xfId="0"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2" xfId="0" applyFont="1" applyFill="1" applyBorder="1" applyAlignment="1">
      <alignment horizontal="center" vertical="center"/>
    </xf>
    <xf numFmtId="0" fontId="0" fillId="0" borderId="0" xfId="0" applyAlignment="1">
      <alignment wrapText="1"/>
    </xf>
    <xf numFmtId="0" fontId="0" fillId="14" borderId="2" xfId="0" applyFont="1" applyFill="1" applyBorder="1" applyAlignment="1">
      <alignment horizontal="center" vertical="center" wrapText="1"/>
    </xf>
    <xf numFmtId="0" fontId="0" fillId="14" borderId="2" xfId="0" applyFont="1" applyFill="1" applyBorder="1" applyAlignment="1">
      <alignment horizontal="center" vertical="center"/>
    </xf>
    <xf numFmtId="2" fontId="0" fillId="3" borderId="2" xfId="0" applyNumberFormat="1" applyFont="1" applyFill="1" applyBorder="1" applyAlignment="1">
      <alignment horizontal="center" vertical="center"/>
    </xf>
    <xf numFmtId="1" fontId="0" fillId="11" borderId="2"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26" fillId="3" borderId="17" xfId="0" applyFont="1" applyFill="1" applyBorder="1" applyAlignment="1">
      <alignment horizontal="center" vertical="center" wrapText="1"/>
    </xf>
    <xf numFmtId="0" fontId="10" fillId="0" borderId="2" xfId="1" applyFont="1" applyFill="1" applyBorder="1" applyAlignment="1" applyProtection="1">
      <alignment horizontal="center" vertical="center" wrapText="1"/>
      <protection locked="0"/>
    </xf>
    <xf numFmtId="0" fontId="28" fillId="11" borderId="2" xfId="1" applyFont="1" applyFill="1" applyBorder="1" applyAlignment="1" applyProtection="1">
      <alignment horizontal="center" vertical="center" wrapText="1"/>
      <protection locked="0"/>
    </xf>
    <xf numFmtId="0" fontId="28" fillId="4" borderId="2" xfId="1" applyFont="1" applyFill="1" applyBorder="1" applyAlignment="1" applyProtection="1">
      <alignment horizontal="center" vertical="center" wrapText="1"/>
      <protection locked="0"/>
    </xf>
    <xf numFmtId="2" fontId="0" fillId="12" borderId="17" xfId="0" applyNumberFormat="1" applyFill="1" applyBorder="1" applyAlignment="1">
      <alignment horizontal="center" vertical="center"/>
    </xf>
    <xf numFmtId="0" fontId="26" fillId="3" borderId="0" xfId="0" applyFont="1" applyFill="1" applyBorder="1" applyAlignment="1">
      <alignment horizontal="center" vertical="center"/>
    </xf>
    <xf numFmtId="2" fontId="0" fillId="0" borderId="0" xfId="0" applyNumberFormat="1" applyBorder="1" applyAlignment="1">
      <alignment horizontal="center" vertical="center"/>
    </xf>
    <xf numFmtId="2" fontId="27" fillId="0" borderId="0" xfId="0" applyNumberFormat="1" applyFont="1" applyFill="1" applyBorder="1" applyAlignment="1">
      <alignment horizontal="center" vertical="center"/>
    </xf>
    <xf numFmtId="2" fontId="28" fillId="0" borderId="2" xfId="0" applyNumberFormat="1" applyFont="1" applyFill="1" applyBorder="1" applyAlignment="1">
      <alignment horizontal="center" vertical="center"/>
    </xf>
    <xf numFmtId="2" fontId="0" fillId="14" borderId="0" xfId="0" applyNumberFormat="1" applyFill="1"/>
    <xf numFmtId="0" fontId="28" fillId="0" borderId="2" xfId="0" applyFont="1" applyFill="1" applyBorder="1" applyAlignment="1">
      <alignment horizontal="center" vertical="center"/>
    </xf>
    <xf numFmtId="0" fontId="0" fillId="12" borderId="0" xfId="0" applyFill="1" applyAlignment="1">
      <alignment horizontal="center" vertical="center"/>
    </xf>
    <xf numFmtId="164" fontId="0" fillId="12" borderId="2" xfId="0" applyNumberFormat="1" applyFill="1" applyBorder="1" applyAlignment="1">
      <alignment horizontal="center" vertical="center"/>
    </xf>
    <xf numFmtId="0" fontId="21" fillId="12" borderId="0" xfId="0" applyFont="1" applyFill="1"/>
    <xf numFmtId="0" fontId="23" fillId="3" borderId="0" xfId="0" applyFont="1" applyFill="1" applyBorder="1" applyAlignment="1">
      <alignment vertical="center" wrapText="1"/>
    </xf>
    <xf numFmtId="0" fontId="0" fillId="14" borderId="4" xfId="0" applyFont="1" applyFill="1" applyBorder="1" applyAlignment="1">
      <alignment horizontal="center" vertical="center" wrapText="1"/>
    </xf>
    <xf numFmtId="0" fontId="0" fillId="13" borderId="0" xfId="0" applyFill="1" applyBorder="1"/>
    <xf numFmtId="0" fontId="0" fillId="13" borderId="0" xfId="0" applyFill="1" applyBorder="1" applyAlignment="1">
      <alignment horizontal="center" vertical="center" wrapText="1"/>
    </xf>
    <xf numFmtId="0" fontId="0" fillId="13" borderId="0" xfId="0" applyFill="1" applyBorder="1" applyAlignment="1">
      <alignment wrapText="1"/>
    </xf>
    <xf numFmtId="2" fontId="0" fillId="13" borderId="0" xfId="0" applyNumberFormat="1" applyFill="1" applyBorder="1" applyAlignment="1">
      <alignment horizontal="center" vertical="center"/>
    </xf>
    <xf numFmtId="0" fontId="23" fillId="13" borderId="0" xfId="0" applyFont="1" applyFill="1" applyBorder="1" applyAlignment="1">
      <alignment horizontal="center" vertical="center" wrapText="1"/>
    </xf>
    <xf numFmtId="0" fontId="23" fillId="3" borderId="24" xfId="0" applyFont="1" applyFill="1" applyBorder="1" applyAlignment="1">
      <alignment vertical="center"/>
    </xf>
    <xf numFmtId="0" fontId="0" fillId="14" borderId="9" xfId="0" applyFont="1" applyFill="1" applyBorder="1" applyAlignment="1">
      <alignment horizontal="center" vertical="center"/>
    </xf>
    <xf numFmtId="0" fontId="0" fillId="13" borderId="0" xfId="0" applyFont="1" applyFill="1" applyBorder="1" applyAlignment="1">
      <alignment horizontal="center" vertical="center"/>
    </xf>
    <xf numFmtId="0" fontId="0" fillId="14" borderId="8" xfId="0" applyFont="1" applyFill="1" applyBorder="1" applyAlignment="1">
      <alignment horizontal="center" vertical="center"/>
    </xf>
    <xf numFmtId="2" fontId="0" fillId="13" borderId="0" xfId="0" applyNumberFormat="1" applyFont="1" applyFill="1" applyBorder="1" applyAlignment="1">
      <alignment horizontal="center" vertical="center"/>
    </xf>
    <xf numFmtId="0" fontId="0" fillId="14" borderId="9" xfId="0" applyFont="1" applyFill="1" applyBorder="1" applyAlignment="1">
      <alignment horizontal="center" vertical="center" wrapText="1"/>
    </xf>
    <xf numFmtId="2" fontId="0" fillId="14" borderId="8" xfId="0" applyNumberFormat="1" applyFont="1" applyFill="1" applyBorder="1" applyAlignment="1">
      <alignment horizontal="center" vertical="center"/>
    </xf>
    <xf numFmtId="0" fontId="0" fillId="14" borderId="23" xfId="0" applyFont="1" applyFill="1" applyBorder="1" applyAlignment="1">
      <alignment horizontal="center" vertical="center" wrapText="1"/>
    </xf>
    <xf numFmtId="0" fontId="0" fillId="14" borderId="17" xfId="0" applyFont="1" applyFill="1" applyBorder="1" applyAlignment="1">
      <alignment horizontal="center" vertical="center"/>
    </xf>
    <xf numFmtId="0" fontId="0" fillId="14" borderId="15" xfId="0" applyFont="1" applyFill="1" applyBorder="1" applyAlignment="1">
      <alignment horizontal="center" vertical="center"/>
    </xf>
    <xf numFmtId="2" fontId="0" fillId="14" borderId="11" xfId="0" applyNumberFormat="1" applyFont="1" applyFill="1" applyBorder="1" applyAlignment="1">
      <alignment horizontal="center" vertical="center"/>
    </xf>
    <xf numFmtId="0" fontId="0" fillId="14" borderId="11" xfId="0" applyFont="1" applyFill="1" applyBorder="1" applyAlignment="1">
      <alignment horizontal="center" vertical="center"/>
    </xf>
    <xf numFmtId="0" fontId="0" fillId="14" borderId="0" xfId="0" applyFont="1" applyFill="1" applyBorder="1" applyAlignment="1">
      <alignment horizontal="center" vertical="center" wrapText="1"/>
    </xf>
    <xf numFmtId="0" fontId="12" fillId="3" borderId="11" xfId="1" applyFont="1" applyFill="1" applyBorder="1" applyAlignment="1" applyProtection="1">
      <alignment horizontal="center" wrapText="1"/>
      <protection locked="0"/>
    </xf>
    <xf numFmtId="0" fontId="9" fillId="3" borderId="4" xfId="1" applyFont="1" applyFill="1" applyBorder="1" applyAlignment="1" applyProtection="1">
      <alignment horizontal="left" vertical="center" wrapText="1"/>
      <protection locked="0"/>
    </xf>
    <xf numFmtId="0" fontId="9" fillId="3" borderId="2" xfId="1" applyFont="1" applyFill="1" applyBorder="1" applyAlignment="1" applyProtection="1">
      <alignment horizontal="left" vertical="center" wrapText="1"/>
      <protection locked="0"/>
    </xf>
    <xf numFmtId="0" fontId="10" fillId="10" borderId="9" xfId="1" applyFont="1" applyFill="1" applyBorder="1" applyAlignment="1" applyProtection="1">
      <alignment horizontal="left" vertical="top" wrapText="1"/>
    </xf>
    <xf numFmtId="0" fontId="10" fillId="10" borderId="4" xfId="1" applyFont="1" applyFill="1" applyBorder="1" applyAlignment="1" applyProtection="1">
      <alignment horizontal="left" vertical="top" wrapText="1"/>
    </xf>
    <xf numFmtId="0" fontId="20" fillId="3" borderId="0" xfId="1" applyFont="1" applyFill="1" applyBorder="1" applyAlignment="1" applyProtection="1">
      <alignment horizontal="center" wrapText="1"/>
      <protection locked="0"/>
    </xf>
    <xf numFmtId="0" fontId="10" fillId="10" borderId="2" xfId="1" applyFont="1" applyFill="1" applyBorder="1" applyAlignment="1" applyProtection="1">
      <alignment horizontal="left" vertical="center" wrapText="1" indent="1"/>
    </xf>
    <xf numFmtId="0" fontId="10" fillId="10" borderId="2" xfId="2" applyFont="1" applyFill="1" applyBorder="1" applyAlignment="1" applyProtection="1">
      <alignment horizontal="left" vertical="center" wrapText="1" indent="1"/>
    </xf>
    <xf numFmtId="0" fontId="12" fillId="9" borderId="8" xfId="1" applyFont="1" applyFill="1" applyBorder="1" applyAlignment="1" applyProtection="1">
      <alignment horizontal="center" vertical="center" wrapText="1"/>
    </xf>
    <xf numFmtId="0" fontId="10" fillId="10" borderId="2" xfId="1" applyFont="1" applyFill="1" applyBorder="1" applyAlignment="1" applyProtection="1">
      <alignment horizontal="left" vertical="top" wrapText="1" indent="1"/>
    </xf>
    <xf numFmtId="0" fontId="33" fillId="10" borderId="2" xfId="1" applyFont="1" applyFill="1" applyBorder="1" applyAlignment="1" applyProtection="1">
      <alignment horizontal="left" vertical="top" wrapText="1" indent="1"/>
    </xf>
    <xf numFmtId="0" fontId="4" fillId="7" borderId="5" xfId="1" applyFont="1" applyFill="1" applyBorder="1" applyAlignment="1" applyProtection="1">
      <alignment horizontal="center" vertical="center" wrapText="1"/>
    </xf>
    <xf numFmtId="0" fontId="4" fillId="7" borderId="6" xfId="1" applyFont="1" applyFill="1" applyBorder="1" applyAlignment="1" applyProtection="1">
      <alignment horizontal="center" vertical="center" wrapText="1"/>
    </xf>
    <xf numFmtId="0" fontId="4" fillId="7" borderId="7" xfId="1" applyFont="1" applyFill="1" applyBorder="1" applyAlignment="1" applyProtection="1">
      <alignment horizontal="center" vertical="center" wrapText="1"/>
    </xf>
    <xf numFmtId="0" fontId="7" fillId="8" borderId="1" xfId="1" applyFont="1" applyFill="1" applyBorder="1" applyAlignment="1" applyProtection="1">
      <alignment horizontal="center" vertical="center" wrapText="1"/>
    </xf>
    <xf numFmtId="0" fontId="5" fillId="6" borderId="0" xfId="1" applyFont="1" applyFill="1" applyBorder="1" applyAlignment="1" applyProtection="1">
      <alignment horizontal="center" vertical="center" wrapText="1"/>
    </xf>
    <xf numFmtId="0" fontId="5" fillId="5" borderId="0" xfId="1" applyFont="1" applyFill="1" applyBorder="1" applyAlignment="1" applyProtection="1">
      <alignment horizontal="center" vertical="center" wrapText="1"/>
    </xf>
    <xf numFmtId="0" fontId="23" fillId="3" borderId="14"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3" borderId="16" xfId="0" applyFont="1" applyFill="1" applyBorder="1" applyAlignment="1">
      <alignment horizontal="center" vertical="center"/>
    </xf>
    <xf numFmtId="0" fontId="23" fillId="3" borderId="20" xfId="0" applyFont="1" applyFill="1" applyBorder="1" applyAlignment="1">
      <alignment horizontal="center" vertical="center"/>
    </xf>
    <xf numFmtId="0" fontId="23" fillId="3" borderId="17" xfId="0" applyFont="1" applyFill="1" applyBorder="1" applyAlignment="1">
      <alignment horizontal="center" vertical="center"/>
    </xf>
    <xf numFmtId="0" fontId="22" fillId="7" borderId="12" xfId="0" applyFont="1" applyFill="1" applyBorder="1" applyAlignment="1">
      <alignment horizontal="center" vertical="center"/>
    </xf>
    <xf numFmtId="0" fontId="29" fillId="13" borderId="0" xfId="0" applyFont="1" applyFill="1" applyAlignment="1">
      <alignment horizontal="center" vertical="center" wrapText="1"/>
    </xf>
    <xf numFmtId="0" fontId="30" fillId="3" borderId="0" xfId="0" applyFont="1" applyFill="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23" fillId="3" borderId="9"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4" xfId="0" applyFont="1" applyFill="1" applyBorder="1" applyAlignment="1">
      <alignment horizontal="center" vertical="center"/>
    </xf>
    <xf numFmtId="0" fontId="0" fillId="0" borderId="2" xfId="0" applyBorder="1" applyAlignment="1">
      <alignment horizontal="center"/>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1" fillId="3" borderId="9" xfId="0" applyFont="1" applyFill="1" applyBorder="1" applyAlignment="1">
      <alignment horizontal="left"/>
    </xf>
    <xf numFmtId="0" fontId="21" fillId="3" borderId="8" xfId="0" applyFont="1" applyFill="1" applyBorder="1" applyAlignment="1">
      <alignment horizontal="left"/>
    </xf>
    <xf numFmtId="0" fontId="24" fillId="3" borderId="21"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0" fillId="3" borderId="2" xfId="0" applyFill="1" applyBorder="1" applyAlignment="1">
      <alignment horizontal="center" vertical="center" wrapText="1"/>
    </xf>
    <xf numFmtId="0" fontId="0" fillId="0" borderId="9" xfId="0" applyBorder="1" applyAlignment="1">
      <alignment horizontal="center"/>
    </xf>
    <xf numFmtId="0" fontId="0" fillId="0" borderId="4" xfId="0" applyBorder="1" applyAlignment="1">
      <alignment horizontal="center"/>
    </xf>
    <xf numFmtId="0" fontId="0" fillId="11" borderId="9" xfId="0" applyFill="1" applyBorder="1" applyAlignment="1">
      <alignment horizontal="center" vertical="center" wrapText="1"/>
    </xf>
    <xf numFmtId="0" fontId="0" fillId="11" borderId="4" xfId="0" applyFill="1" applyBorder="1" applyAlignment="1">
      <alignment horizontal="center" vertical="center" wrapText="1"/>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0" fillId="3" borderId="9" xfId="0" applyFill="1" applyBorder="1" applyAlignment="1">
      <alignment horizontal="center" vertical="center" wrapText="1"/>
    </xf>
    <xf numFmtId="0" fontId="0" fillId="3" borderId="4" xfId="0" applyFill="1" applyBorder="1" applyAlignment="1">
      <alignment horizontal="center" vertical="center" wrapText="1"/>
    </xf>
    <xf numFmtId="0" fontId="23" fillId="7" borderId="2"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0" fillId="11" borderId="2" xfId="0" applyFill="1" applyBorder="1" applyAlignment="1">
      <alignment horizontal="center" vertical="center" wrapText="1"/>
    </xf>
    <xf numFmtId="0" fontId="23" fillId="13" borderId="0" xfId="0" applyFont="1" applyFill="1" applyBorder="1" applyAlignment="1">
      <alignment horizontal="left"/>
    </xf>
    <xf numFmtId="0" fontId="0" fillId="13" borderId="0" xfId="0" applyFill="1" applyBorder="1" applyAlignment="1">
      <alignment horizontal="left" vertical="center" wrapText="1"/>
    </xf>
    <xf numFmtId="0" fontId="26" fillId="13" borderId="0"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9" xfId="0" applyFill="1" applyBorder="1" applyAlignment="1">
      <alignment horizontal="left" vertical="center" wrapText="1"/>
    </xf>
    <xf numFmtId="0" fontId="0" fillId="3" borderId="4" xfId="0" applyFill="1" applyBorder="1" applyAlignment="1">
      <alignment horizontal="left" vertical="center" wrapText="1"/>
    </xf>
    <xf numFmtId="0" fontId="23" fillId="7" borderId="9" xfId="0" applyFont="1" applyFill="1" applyBorder="1" applyAlignment="1">
      <alignment horizontal="left"/>
    </xf>
    <xf numFmtId="0" fontId="23" fillId="7" borderId="10" xfId="0" applyFont="1" applyFill="1" applyBorder="1" applyAlignment="1">
      <alignment horizontal="left"/>
    </xf>
    <xf numFmtId="0" fontId="23" fillId="7" borderId="8" xfId="0" applyFont="1" applyFill="1" applyBorder="1" applyAlignment="1">
      <alignment horizontal="left"/>
    </xf>
    <xf numFmtId="0" fontId="23" fillId="7" borderId="4" xfId="0" applyFont="1" applyFill="1" applyBorder="1" applyAlignment="1">
      <alignment horizontal="left"/>
    </xf>
    <xf numFmtId="0" fontId="26" fillId="3" borderId="16"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0" fillId="4" borderId="9" xfId="0" applyFill="1" applyBorder="1" applyAlignment="1">
      <alignment horizontal="left" vertical="center" wrapText="1"/>
    </xf>
    <xf numFmtId="0" fontId="0" fillId="4" borderId="8" xfId="0" applyFill="1" applyBorder="1" applyAlignment="1">
      <alignment horizontal="left" vertical="center" wrapText="1"/>
    </xf>
    <xf numFmtId="0" fontId="0" fillId="4" borderId="4" xfId="0" applyFill="1" applyBorder="1" applyAlignment="1">
      <alignment horizontal="left" vertical="center" wrapText="1"/>
    </xf>
    <xf numFmtId="0" fontId="0" fillId="13" borderId="19" xfId="0" applyFill="1" applyBorder="1" applyAlignment="1">
      <alignment horizontal="center" vertical="center"/>
    </xf>
    <xf numFmtId="0" fontId="0" fillId="13" borderId="0" xfId="0" applyFill="1" applyAlignment="1">
      <alignment horizontal="center" vertical="center"/>
    </xf>
    <xf numFmtId="0" fontId="26" fillId="3" borderId="2" xfId="0" applyFont="1" applyFill="1" applyBorder="1" applyAlignment="1">
      <alignment horizontal="center"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19"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0" xfId="0" applyFont="1" applyFill="1" applyAlignment="1">
      <alignment horizontal="center" wrapText="1"/>
    </xf>
    <xf numFmtId="0" fontId="26" fillId="3" borderId="11"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15" xfId="0" applyFont="1" applyFill="1" applyBorder="1" applyAlignment="1">
      <alignment horizontal="center" vertical="center"/>
    </xf>
    <xf numFmtId="0" fontId="26" fillId="3" borderId="11" xfId="0" applyFont="1" applyFill="1" applyBorder="1" applyAlignment="1">
      <alignment horizontal="center" vertical="center"/>
    </xf>
  </cellXfs>
  <cellStyles count="3">
    <cellStyle name="Hyperlink" xfId="2" builtinId="8"/>
    <cellStyle name="Normal" xfId="0" builtinId="0"/>
    <cellStyle name="Normal 2" xfId="1"/>
  </cellStyles>
  <dxfs count="27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ont>
        <b/>
        <i val="0"/>
        <color rgb="FFFF0000"/>
      </font>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ont>
        <b/>
        <i val="0"/>
        <color rgb="FFFF0000"/>
      </font>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ont>
        <b/>
        <i val="0"/>
        <color rgb="FFFF0000"/>
      </font>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b/>
        <i val="0"/>
        <color rgb="FFFF0000"/>
      </font>
    </dxf>
    <dxf>
      <font>
        <color auto="1"/>
      </font>
      <fill>
        <patternFill>
          <bgColor theme="9" tint="0.79998168889431442"/>
        </patternFill>
      </fill>
    </dxf>
    <dxf>
      <font>
        <color rgb="FFFF0000"/>
      </font>
    </dxf>
    <dxf>
      <font>
        <color rgb="FFFF0000"/>
      </font>
    </dxf>
    <dxf>
      <font>
        <color rgb="FFFF0000"/>
      </font>
    </dxf>
    <dxf>
      <font>
        <color rgb="FFFF0000"/>
      </font>
    </dxf>
    <dxf>
      <font>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431800</xdr:colOff>
          <xdr:row>0</xdr:row>
          <xdr:rowOff>0</xdr:rowOff>
        </xdr:from>
        <xdr:to>
          <xdr:col>1</xdr:col>
          <xdr:colOff>495300</xdr:colOff>
          <xdr:row>0</xdr:row>
          <xdr:rowOff>0</xdr:rowOff>
        </xdr:to>
        <xdr:sp macro="" textlink="">
          <xdr:nvSpPr>
            <xdr:cNvPr id="1025" name="ListBo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50800</xdr:colOff>
          <xdr:row>0</xdr:row>
          <xdr:rowOff>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29" name="CheckBox6"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76200</xdr:colOff>
          <xdr:row>0</xdr:row>
          <xdr:rowOff>0</xdr:rowOff>
        </xdr:to>
        <xdr:sp macro="" textlink="">
          <xdr:nvSpPr>
            <xdr:cNvPr id="1030" name="CheckBox8"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1" name="CheckBox9"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2" name="CheckBox10"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3" name="CheckBox11"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1034" name="CheckBox12"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165100</xdr:colOff>
          <xdr:row>0</xdr:row>
          <xdr:rowOff>0</xdr:rowOff>
        </xdr:from>
        <xdr:to>
          <xdr:col>1</xdr:col>
          <xdr:colOff>260350</xdr:colOff>
          <xdr:row>0</xdr:row>
          <xdr:rowOff>0</xdr:rowOff>
        </xdr:to>
        <xdr:sp macro="" textlink="">
          <xdr:nvSpPr>
            <xdr:cNvPr id="1035" name="CheckBox20"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31750</xdr:colOff>
          <xdr:row>0</xdr:row>
          <xdr:rowOff>0</xdr:rowOff>
        </xdr:from>
        <xdr:to>
          <xdr:col>1</xdr:col>
          <xdr:colOff>76200</xdr:colOff>
          <xdr:row>0</xdr:row>
          <xdr:rowOff>0</xdr:rowOff>
        </xdr:to>
        <xdr:sp macro="" textlink="">
          <xdr:nvSpPr>
            <xdr:cNvPr id="1036" name="CheckBox5"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oecd.org/dac/financing-sustainable-development/development-finance-standards/daclist.ht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431"/>
  <sheetViews>
    <sheetView tabSelected="1" view="pageBreakPreview" zoomScale="60" zoomScaleNormal="85" workbookViewId="0">
      <pane xSplit="4" ySplit="3" topLeftCell="E4" activePane="bottomRight" state="frozen"/>
      <selection pane="topRight" activeCell="E1" sqref="E1"/>
      <selection pane="bottomLeft" activeCell="A4" sqref="A4"/>
      <selection pane="bottomRight" activeCell="B2" sqref="B2:F2"/>
    </sheetView>
  </sheetViews>
  <sheetFormatPr defaultColWidth="11.453125" defaultRowHeight="15.5" x14ac:dyDescent="0.35"/>
  <cols>
    <col min="1" max="1" width="2.36328125" style="5" customWidth="1"/>
    <col min="2" max="2" width="28.36328125" style="14" customWidth="1"/>
    <col min="3" max="3" width="29.1796875" style="5" customWidth="1"/>
    <col min="4" max="4" width="32.1796875" style="5" customWidth="1"/>
    <col min="5" max="5" width="65.36328125" style="16" customWidth="1"/>
    <col min="6" max="6" width="83.453125" style="15" customWidth="1"/>
    <col min="7" max="7" width="11.453125" style="5" hidden="1" customWidth="1"/>
    <col min="8" max="8" width="2.26953125" style="4" customWidth="1"/>
    <col min="9" max="9" width="11.54296875" style="4" customWidth="1"/>
    <col min="10" max="12" width="11.453125" style="4"/>
    <col min="13" max="16384" width="11.453125" style="5"/>
  </cols>
  <sheetData>
    <row r="1" spans="1:251" s="2" customFormat="1" ht="56.65" customHeight="1" thickBot="1" x14ac:dyDescent="0.4">
      <c r="A1" s="21"/>
      <c r="B1" s="234" t="s">
        <v>361</v>
      </c>
      <c r="C1" s="235"/>
      <c r="D1" s="235"/>
      <c r="E1" s="235"/>
      <c r="F1" s="236"/>
      <c r="G1" s="1"/>
      <c r="H1" s="25"/>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row>
    <row r="2" spans="1:251" s="2" customFormat="1" ht="26.5" thickTop="1" x14ac:dyDescent="0.35">
      <c r="A2" s="21"/>
      <c r="B2" s="237" t="s">
        <v>17</v>
      </c>
      <c r="C2" s="237"/>
      <c r="D2" s="237"/>
      <c r="E2" s="237"/>
      <c r="F2" s="237"/>
      <c r="G2" s="1"/>
      <c r="H2" s="21"/>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row>
    <row r="3" spans="1:251" s="2" customFormat="1" ht="49.75" customHeight="1" x14ac:dyDescent="0.35">
      <c r="A3" s="1"/>
      <c r="B3" s="17" t="s">
        <v>0</v>
      </c>
      <c r="C3" s="238" t="s">
        <v>1</v>
      </c>
      <c r="D3" s="238"/>
      <c r="E3" s="42" t="s">
        <v>2</v>
      </c>
      <c r="F3" s="239" t="s">
        <v>207</v>
      </c>
      <c r="G3" s="239"/>
      <c r="H3" s="1"/>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row>
    <row r="4" spans="1:251" ht="19" customHeight="1" x14ac:dyDescent="0.35">
      <c r="A4" s="3"/>
      <c r="B4" s="231" t="s">
        <v>3</v>
      </c>
      <c r="C4" s="232" t="s">
        <v>4</v>
      </c>
      <c r="D4" s="232"/>
      <c r="E4" s="35"/>
      <c r="F4" s="33"/>
      <c r="G4" s="18"/>
      <c r="H4" s="23"/>
      <c r="I4" s="28"/>
      <c r="J4" s="28"/>
      <c r="K4" s="28"/>
      <c r="L4" s="29"/>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row>
    <row r="5" spans="1:251" ht="36" customHeight="1" x14ac:dyDescent="0.35">
      <c r="A5" s="3"/>
      <c r="B5" s="231"/>
      <c r="C5" s="232" t="s">
        <v>5</v>
      </c>
      <c r="D5" s="232"/>
      <c r="E5" s="35"/>
      <c r="F5" s="33"/>
      <c r="G5" s="18"/>
      <c r="H5" s="23"/>
      <c r="I5" s="28"/>
      <c r="J5" s="28"/>
      <c r="K5" s="28"/>
      <c r="L5" s="29"/>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row>
    <row r="6" spans="1:251" ht="18.5" customHeight="1" x14ac:dyDescent="0.35">
      <c r="A6" s="3"/>
      <c r="B6" s="231"/>
      <c r="C6" s="232" t="s">
        <v>6</v>
      </c>
      <c r="D6" s="232"/>
      <c r="E6" s="35"/>
      <c r="F6" s="33"/>
      <c r="G6" s="18"/>
      <c r="H6" s="23"/>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row>
    <row r="7" spans="1:251" ht="18.5" customHeight="1" x14ac:dyDescent="0.35">
      <c r="A7" s="3"/>
      <c r="B7" s="231"/>
      <c r="C7" s="232" t="s">
        <v>7</v>
      </c>
      <c r="D7" s="232"/>
      <c r="E7" s="35"/>
      <c r="F7" s="33"/>
      <c r="G7" s="18"/>
      <c r="H7" s="3"/>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row>
    <row r="8" spans="1:251" x14ac:dyDescent="0.35">
      <c r="A8" s="3"/>
      <c r="B8" s="231"/>
      <c r="C8" s="232" t="s">
        <v>34</v>
      </c>
      <c r="D8" s="232"/>
      <c r="E8" s="35"/>
      <c r="F8" s="33"/>
      <c r="G8" s="18"/>
      <c r="H8" s="3"/>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row>
    <row r="9" spans="1:251" ht="18.5" customHeight="1" x14ac:dyDescent="0.35">
      <c r="A9" s="3"/>
      <c r="B9" s="231"/>
      <c r="C9" s="232" t="s">
        <v>35</v>
      </c>
      <c r="D9" s="232"/>
      <c r="E9" s="43"/>
      <c r="F9" s="33"/>
      <c r="G9" s="18"/>
      <c r="H9" s="3"/>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row>
    <row r="10" spans="1:251" ht="18.5" customHeight="1" x14ac:dyDescent="0.35">
      <c r="A10" s="3"/>
      <c r="B10" s="231"/>
      <c r="C10" s="232" t="s">
        <v>36</v>
      </c>
      <c r="D10" s="232"/>
      <c r="E10" s="35"/>
      <c r="F10" s="33"/>
      <c r="G10" s="18"/>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row>
    <row r="11" spans="1:251" ht="18.5" customHeight="1" x14ac:dyDescent="0.35">
      <c r="A11" s="3"/>
      <c r="B11" s="231"/>
      <c r="C11" s="232" t="s">
        <v>33</v>
      </c>
      <c r="D11" s="232"/>
      <c r="E11" s="43"/>
      <c r="F11" s="33"/>
      <c r="G11" s="18"/>
      <c r="H11" s="3"/>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row>
    <row r="12" spans="1:251" ht="18.5" customHeight="1" x14ac:dyDescent="0.35">
      <c r="A12" s="3"/>
      <c r="B12" s="231" t="s">
        <v>8</v>
      </c>
      <c r="C12" s="232" t="s">
        <v>42</v>
      </c>
      <c r="D12" s="232"/>
      <c r="E12" s="35"/>
      <c r="F12" s="33"/>
      <c r="G12" s="18"/>
      <c r="H12" s="3"/>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row>
    <row r="13" spans="1:251" ht="18.5" customHeight="1" x14ac:dyDescent="0.35">
      <c r="A13" s="3"/>
      <c r="B13" s="231"/>
      <c r="C13" s="226" t="s">
        <v>18</v>
      </c>
      <c r="D13" s="227"/>
      <c r="E13" s="44"/>
      <c r="F13" s="33"/>
      <c r="G13" s="18"/>
      <c r="H13" s="3"/>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row>
    <row r="14" spans="1:251" ht="36" customHeight="1" x14ac:dyDescent="0.35">
      <c r="A14" s="3"/>
      <c r="B14" s="231"/>
      <c r="C14" s="233" t="s">
        <v>338</v>
      </c>
      <c r="D14" s="233"/>
      <c r="E14" s="43"/>
      <c r="F14" s="33"/>
      <c r="G14" s="18"/>
      <c r="H14" s="3"/>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row>
    <row r="15" spans="1:251" ht="36" customHeight="1" x14ac:dyDescent="0.35">
      <c r="A15" s="3"/>
      <c r="B15" s="231" t="s">
        <v>9</v>
      </c>
      <c r="C15" s="232" t="s">
        <v>10</v>
      </c>
      <c r="D15" s="232"/>
      <c r="E15" s="192"/>
      <c r="F15" s="33"/>
      <c r="G15" s="18"/>
      <c r="H15" s="3"/>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row>
    <row r="16" spans="1:251" ht="38.5" customHeight="1" x14ac:dyDescent="0.35">
      <c r="A16" s="3"/>
      <c r="B16" s="231"/>
      <c r="C16" s="232" t="s">
        <v>11</v>
      </c>
      <c r="D16" s="232"/>
      <c r="E16" s="192"/>
      <c r="F16" s="33"/>
      <c r="G16" s="18"/>
      <c r="H16" s="3"/>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row>
    <row r="17" spans="1:251" ht="57.5" customHeight="1" x14ac:dyDescent="0.35">
      <c r="A17" s="3"/>
      <c r="B17" s="231"/>
      <c r="C17" s="229" t="s">
        <v>332</v>
      </c>
      <c r="D17" s="229"/>
      <c r="E17" s="191"/>
      <c r="F17" s="33"/>
      <c r="G17" s="18"/>
      <c r="H17" s="3"/>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row>
    <row r="18" spans="1:251" s="7" customFormat="1" ht="90.5" customHeight="1" x14ac:dyDescent="0.35">
      <c r="A18" s="6"/>
      <c r="B18" s="231"/>
      <c r="C18" s="229" t="s">
        <v>333</v>
      </c>
      <c r="D18" s="229"/>
      <c r="E18" s="192"/>
      <c r="F18" s="34"/>
      <c r="G18" s="19"/>
      <c r="H18" s="6"/>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row>
    <row r="19" spans="1:251" s="7" customFormat="1" ht="68.5" customHeight="1" x14ac:dyDescent="0.35">
      <c r="A19" s="6"/>
      <c r="B19" s="231"/>
      <c r="C19" s="229" t="s">
        <v>334</v>
      </c>
      <c r="D19" s="229"/>
      <c r="E19" s="192"/>
      <c r="F19" s="34"/>
      <c r="G19" s="19"/>
      <c r="H19" s="6"/>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row>
    <row r="20" spans="1:251" ht="63" customHeight="1" x14ac:dyDescent="0.35">
      <c r="A20" s="3"/>
      <c r="B20" s="231"/>
      <c r="C20" s="230" t="s">
        <v>335</v>
      </c>
      <c r="D20" s="230"/>
      <c r="E20" s="192"/>
      <c r="F20" s="33"/>
      <c r="G20" s="18"/>
      <c r="H20" s="3"/>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row>
    <row r="21" spans="1:251" ht="42" customHeight="1" x14ac:dyDescent="0.35">
      <c r="A21" s="3"/>
      <c r="B21" s="231"/>
      <c r="C21" s="229" t="s">
        <v>38</v>
      </c>
      <c r="D21" s="229"/>
      <c r="E21" s="192"/>
      <c r="F21" s="33"/>
      <c r="G21" s="18"/>
      <c r="H21" s="3"/>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row>
    <row r="22" spans="1:251" s="7" customFormat="1" ht="61.5" customHeight="1" x14ac:dyDescent="0.35">
      <c r="A22" s="6"/>
      <c r="B22" s="231"/>
      <c r="C22" s="229" t="s">
        <v>37</v>
      </c>
      <c r="D22" s="229"/>
      <c r="E22" s="192"/>
      <c r="F22" s="33"/>
      <c r="G22" s="19"/>
      <c r="H22" s="24"/>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row>
    <row r="23" spans="1:251" s="10" customFormat="1" ht="65.5" customHeight="1" x14ac:dyDescent="0.35">
      <c r="A23" s="8"/>
      <c r="B23" s="22" t="s">
        <v>12</v>
      </c>
      <c r="C23" s="229" t="s">
        <v>336</v>
      </c>
      <c r="D23" s="229"/>
      <c r="E23" s="192"/>
      <c r="F23" s="33"/>
      <c r="G23" s="20"/>
      <c r="H23" s="8"/>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row>
    <row r="24" spans="1:251" s="10" customFormat="1" ht="64" customHeight="1" x14ac:dyDescent="0.35">
      <c r="A24" s="8"/>
      <c r="B24" s="22" t="s">
        <v>41</v>
      </c>
      <c r="C24" s="229" t="s">
        <v>337</v>
      </c>
      <c r="D24" s="229"/>
      <c r="E24" s="192"/>
      <c r="F24" s="33"/>
      <c r="G24" s="20"/>
      <c r="H24" s="8"/>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row>
    <row r="25" spans="1:251" s="10" customFormat="1" ht="12.5" customHeight="1" x14ac:dyDescent="0.35">
      <c r="A25" s="8"/>
      <c r="B25" s="38"/>
      <c r="C25" s="39"/>
      <c r="D25" s="39"/>
      <c r="E25" s="40"/>
      <c r="F25" s="41"/>
      <c r="G25" s="20"/>
      <c r="H25" s="8"/>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row>
    <row r="26" spans="1:251" s="9" customFormat="1" ht="6" customHeight="1" x14ac:dyDescent="0.35">
      <c r="A26" s="31"/>
      <c r="B26" s="36"/>
      <c r="C26" s="37"/>
      <c r="D26" s="37"/>
      <c r="E26" s="45"/>
      <c r="F26" s="3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row>
    <row r="27" spans="1:251" ht="26.25" customHeight="1" x14ac:dyDescent="0.6">
      <c r="A27" s="3"/>
      <c r="B27" s="228" t="s">
        <v>13</v>
      </c>
      <c r="C27" s="228"/>
      <c r="D27" s="228"/>
      <c r="E27" s="228"/>
      <c r="F27" s="228"/>
      <c r="G27" s="3"/>
      <c r="H27" s="3"/>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row>
    <row r="28" spans="1:251" ht="26.25" customHeight="1" x14ac:dyDescent="0.45">
      <c r="A28" s="3"/>
      <c r="B28" s="223" t="s">
        <v>39</v>
      </c>
      <c r="C28" s="223"/>
      <c r="D28" s="223"/>
      <c r="E28" s="223"/>
      <c r="F28" s="223"/>
      <c r="G28" s="3"/>
      <c r="H28" s="3"/>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row>
    <row r="29" spans="1:251" ht="21" x14ac:dyDescent="0.35">
      <c r="A29" s="3"/>
      <c r="B29" s="224" t="s">
        <v>14</v>
      </c>
      <c r="C29" s="225"/>
      <c r="D29" s="225"/>
      <c r="E29" s="46"/>
      <c r="F29" s="26"/>
      <c r="G29" s="4"/>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row>
    <row r="30" spans="1:251" ht="21" x14ac:dyDescent="0.3">
      <c r="A30" s="3"/>
      <c r="B30" s="224" t="s">
        <v>15</v>
      </c>
      <c r="C30" s="225"/>
      <c r="D30" s="225"/>
      <c r="E30" s="46"/>
      <c r="F30" s="26"/>
      <c r="G30" s="12"/>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row>
    <row r="31" spans="1:251" ht="21" x14ac:dyDescent="0.35">
      <c r="A31" s="3"/>
      <c r="B31" s="224" t="s">
        <v>16</v>
      </c>
      <c r="C31" s="225"/>
      <c r="D31" s="225"/>
      <c r="E31" s="46"/>
      <c r="F31" s="26"/>
      <c r="G31" s="4"/>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row>
    <row r="32" spans="1:251" ht="48" customHeight="1" x14ac:dyDescent="0.35">
      <c r="A32" s="3"/>
      <c r="B32" s="224" t="s">
        <v>40</v>
      </c>
      <c r="C32" s="225"/>
      <c r="D32" s="225"/>
      <c r="E32" s="47"/>
      <c r="F32" s="26"/>
      <c r="G32" s="4"/>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row>
    <row r="33" spans="2:251" x14ac:dyDescent="0.35">
      <c r="B33" s="13"/>
      <c r="C33" s="4"/>
      <c r="D33" s="4"/>
      <c r="E33" s="11"/>
      <c r="F33" s="11"/>
      <c r="G33" s="4"/>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row>
    <row r="34" spans="2:251" s="4" customFormat="1" x14ac:dyDescent="0.35">
      <c r="B34" s="13"/>
      <c r="E34" s="11"/>
      <c r="F34" s="11"/>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row>
    <row r="35" spans="2:251" s="4" customFormat="1" x14ac:dyDescent="0.35">
      <c r="B35" s="13"/>
      <c r="E35" s="11"/>
      <c r="F35" s="11"/>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row>
    <row r="36" spans="2:251" s="4" customFormat="1" x14ac:dyDescent="0.35">
      <c r="B36" s="13"/>
      <c r="E36" s="11"/>
      <c r="F36" s="11"/>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row>
    <row r="37" spans="2:251" s="4" customFormat="1" x14ac:dyDescent="0.35">
      <c r="B37" s="13"/>
      <c r="E37" s="11"/>
      <c r="F37" s="11"/>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row>
    <row r="38" spans="2:251" s="4" customFormat="1" x14ac:dyDescent="0.35">
      <c r="B38" s="13"/>
      <c r="E38" s="11"/>
      <c r="F38" s="11"/>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row>
    <row r="39" spans="2:251" s="4" customFormat="1" x14ac:dyDescent="0.35">
      <c r="B39" s="13"/>
      <c r="E39" s="11"/>
      <c r="F39" s="11"/>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row>
    <row r="40" spans="2:251" s="4" customFormat="1" x14ac:dyDescent="0.35">
      <c r="B40" s="13"/>
      <c r="E40" s="11"/>
      <c r="F40" s="11"/>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row>
    <row r="41" spans="2:251" s="4" customFormat="1" x14ac:dyDescent="0.35">
      <c r="B41" s="13"/>
      <c r="E41" s="11"/>
      <c r="F41" s="11"/>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row>
    <row r="42" spans="2:251" s="4" customFormat="1" x14ac:dyDescent="0.35">
      <c r="B42" s="13"/>
      <c r="E42" s="11"/>
      <c r="F42" s="11"/>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row>
    <row r="43" spans="2:251" s="4" customFormat="1" x14ac:dyDescent="0.35">
      <c r="B43" s="14"/>
      <c r="C43" s="5"/>
      <c r="D43" s="5"/>
      <c r="E43" s="15"/>
      <c r="F43" s="11"/>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row>
    <row r="44" spans="2:251" s="4" customFormat="1" x14ac:dyDescent="0.35">
      <c r="B44" s="14"/>
      <c r="C44" s="5"/>
      <c r="D44" s="5"/>
      <c r="E44" s="15"/>
      <c r="F44" s="11"/>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row>
    <row r="45" spans="2:251" s="4" customFormat="1" x14ac:dyDescent="0.35">
      <c r="B45" s="14"/>
      <c r="C45" s="5"/>
      <c r="D45" s="5"/>
      <c r="E45" s="15"/>
      <c r="F45" s="11"/>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row>
    <row r="46" spans="2:251" s="4" customFormat="1" x14ac:dyDescent="0.35">
      <c r="B46" s="14"/>
      <c r="C46" s="5"/>
      <c r="D46" s="5"/>
      <c r="E46" s="15"/>
      <c r="F46" s="11"/>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row>
    <row r="47" spans="2:251" s="4" customFormat="1" x14ac:dyDescent="0.35">
      <c r="B47" s="14"/>
      <c r="C47" s="5"/>
      <c r="D47" s="5"/>
      <c r="E47" s="15"/>
      <c r="F47" s="15"/>
      <c r="G47" s="5"/>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row>
    <row r="48" spans="2:251" s="4" customFormat="1" x14ac:dyDescent="0.35">
      <c r="B48" s="14"/>
      <c r="C48" s="5"/>
      <c r="D48" s="5"/>
      <c r="E48" s="15"/>
      <c r="F48" s="15"/>
      <c r="G48" s="5"/>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row>
    <row r="49" spans="2:251" s="4" customFormat="1" x14ac:dyDescent="0.35">
      <c r="B49" s="14"/>
      <c r="C49" s="5"/>
      <c r="D49" s="5"/>
      <c r="E49" s="15"/>
      <c r="F49" s="15"/>
      <c r="G49" s="5"/>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row>
    <row r="50" spans="2:251" s="15" customFormat="1" x14ac:dyDescent="0.35">
      <c r="B50" s="14"/>
      <c r="C50" s="5"/>
      <c r="D50" s="5"/>
      <c r="G50" s="5"/>
      <c r="H50" s="4"/>
      <c r="I50" s="28"/>
      <c r="J50" s="28"/>
      <c r="K50" s="28"/>
      <c r="L50" s="28"/>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row>
    <row r="51" spans="2:251" s="15" customFormat="1" x14ac:dyDescent="0.35">
      <c r="B51" s="14"/>
      <c r="C51" s="5"/>
      <c r="D51" s="5"/>
      <c r="G51" s="5"/>
      <c r="H51" s="4"/>
      <c r="I51" s="28"/>
      <c r="J51" s="28"/>
      <c r="K51" s="28"/>
      <c r="L51" s="28"/>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row>
    <row r="52" spans="2:251" s="15" customFormat="1" x14ac:dyDescent="0.35">
      <c r="B52" s="14"/>
      <c r="C52" s="5"/>
      <c r="D52" s="5"/>
      <c r="G52" s="5"/>
      <c r="H52" s="4"/>
      <c r="I52" s="28"/>
      <c r="J52" s="28"/>
      <c r="K52" s="28"/>
      <c r="L52" s="28"/>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row>
    <row r="53" spans="2:251" s="15" customFormat="1" x14ac:dyDescent="0.35">
      <c r="B53" s="14"/>
      <c r="C53" s="5"/>
      <c r="D53" s="5"/>
      <c r="G53" s="5"/>
      <c r="H53" s="4"/>
      <c r="I53" s="28"/>
      <c r="J53" s="28"/>
      <c r="K53" s="28"/>
      <c r="L53" s="28"/>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row>
    <row r="54" spans="2:251" s="15" customFormat="1" x14ac:dyDescent="0.35">
      <c r="B54" s="14"/>
      <c r="C54" s="5"/>
      <c r="D54" s="5"/>
      <c r="G54" s="5"/>
      <c r="H54" s="4"/>
      <c r="I54" s="28"/>
      <c r="J54" s="28"/>
      <c r="K54" s="28"/>
      <c r="L54" s="28"/>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row>
    <row r="55" spans="2:251" s="15" customFormat="1" x14ac:dyDescent="0.35">
      <c r="B55" s="14"/>
      <c r="C55" s="5"/>
      <c r="D55" s="5"/>
      <c r="G55" s="5"/>
      <c r="H55" s="4"/>
      <c r="I55" s="28"/>
      <c r="J55" s="28"/>
      <c r="K55" s="28"/>
      <c r="L55" s="28"/>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row>
    <row r="56" spans="2:251" s="15" customFormat="1" x14ac:dyDescent="0.35">
      <c r="B56" s="14"/>
      <c r="C56" s="5"/>
      <c r="D56" s="5"/>
      <c r="G56" s="5"/>
      <c r="H56" s="4"/>
      <c r="I56" s="28"/>
      <c r="J56" s="28"/>
      <c r="K56" s="28"/>
      <c r="L56" s="28"/>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row>
    <row r="57" spans="2:251" s="15" customFormat="1" x14ac:dyDescent="0.35">
      <c r="B57" s="14"/>
      <c r="C57" s="5"/>
      <c r="D57" s="5"/>
      <c r="G57" s="5"/>
      <c r="H57" s="4"/>
      <c r="I57" s="28"/>
      <c r="J57" s="28"/>
      <c r="K57" s="28"/>
      <c r="L57" s="28"/>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row>
    <row r="58" spans="2:251" s="15" customFormat="1" x14ac:dyDescent="0.35">
      <c r="B58" s="14"/>
      <c r="C58" s="5"/>
      <c r="D58" s="5"/>
      <c r="G58" s="5"/>
      <c r="H58" s="4"/>
      <c r="I58" s="28"/>
      <c r="J58" s="28"/>
      <c r="K58" s="28"/>
      <c r="L58" s="28"/>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row>
    <row r="59" spans="2:251" s="15" customFormat="1" x14ac:dyDescent="0.35">
      <c r="B59" s="14"/>
      <c r="C59" s="5"/>
      <c r="D59" s="5"/>
      <c r="G59" s="5"/>
      <c r="H59" s="4"/>
      <c r="I59" s="28"/>
      <c r="J59" s="28"/>
      <c r="K59" s="28"/>
      <c r="L59" s="28"/>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row>
    <row r="60" spans="2:251" s="15" customFormat="1" x14ac:dyDescent="0.35">
      <c r="B60" s="14"/>
      <c r="C60" s="5"/>
      <c r="D60" s="5"/>
      <c r="G60" s="5"/>
      <c r="H60" s="4"/>
      <c r="I60" s="28"/>
      <c r="J60" s="28"/>
      <c r="K60" s="28"/>
      <c r="L60" s="28"/>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row>
    <row r="61" spans="2:251" s="15" customFormat="1" x14ac:dyDescent="0.35">
      <c r="B61" s="14"/>
      <c r="C61" s="5"/>
      <c r="D61" s="5"/>
      <c r="G61" s="5"/>
      <c r="H61" s="4"/>
      <c r="I61" s="28"/>
      <c r="J61" s="28"/>
      <c r="K61" s="28"/>
      <c r="L61" s="28"/>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row>
    <row r="62" spans="2:251" s="15" customFormat="1" x14ac:dyDescent="0.35">
      <c r="B62" s="14"/>
      <c r="C62" s="5"/>
      <c r="D62" s="5"/>
      <c r="G62" s="5"/>
      <c r="H62" s="4"/>
      <c r="I62" s="28"/>
      <c r="J62" s="28"/>
      <c r="K62" s="28"/>
      <c r="L62" s="28"/>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row>
    <row r="63" spans="2:251" s="15" customFormat="1" x14ac:dyDescent="0.35">
      <c r="B63" s="14"/>
      <c r="C63" s="5"/>
      <c r="D63" s="5"/>
      <c r="G63" s="5"/>
      <c r="H63" s="4"/>
      <c r="I63" s="28"/>
      <c r="J63" s="28"/>
      <c r="K63" s="28"/>
      <c r="L63" s="28"/>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row>
    <row r="64" spans="2:251" s="15" customFormat="1" x14ac:dyDescent="0.35">
      <c r="B64" s="14"/>
      <c r="C64" s="5"/>
      <c r="D64" s="5"/>
      <c r="G64" s="5"/>
      <c r="H64" s="4"/>
      <c r="I64" s="28"/>
      <c r="J64" s="28"/>
      <c r="K64" s="28"/>
      <c r="L64" s="28"/>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row>
    <row r="65" spans="2:251" s="15" customFormat="1" x14ac:dyDescent="0.35">
      <c r="B65" s="14"/>
      <c r="C65" s="5"/>
      <c r="D65" s="5"/>
      <c r="G65" s="5"/>
      <c r="H65" s="4"/>
      <c r="I65" s="28"/>
      <c r="J65" s="28"/>
      <c r="K65" s="28"/>
      <c r="L65" s="28"/>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row>
    <row r="66" spans="2:251" s="15" customFormat="1" x14ac:dyDescent="0.35">
      <c r="B66" s="14"/>
      <c r="C66" s="5"/>
      <c r="D66" s="5"/>
      <c r="G66" s="5"/>
      <c r="H66" s="4"/>
      <c r="I66" s="28"/>
      <c r="J66" s="28"/>
      <c r="K66" s="28"/>
      <c r="L66" s="28"/>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row>
    <row r="67" spans="2:251" s="15" customFormat="1" x14ac:dyDescent="0.35">
      <c r="B67" s="14"/>
      <c r="C67" s="5"/>
      <c r="D67" s="5"/>
      <c r="G67" s="5"/>
      <c r="H67" s="4"/>
      <c r="I67" s="28"/>
      <c r="J67" s="28"/>
      <c r="K67" s="28"/>
      <c r="L67" s="28"/>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row>
    <row r="68" spans="2:251" s="15" customFormat="1" x14ac:dyDescent="0.35">
      <c r="B68" s="14"/>
      <c r="C68" s="5"/>
      <c r="D68" s="5"/>
      <c r="G68" s="5"/>
      <c r="H68" s="4"/>
      <c r="I68" s="28"/>
      <c r="J68" s="28"/>
      <c r="K68" s="28"/>
      <c r="L68" s="28"/>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row>
    <row r="69" spans="2:251" s="15" customFormat="1" x14ac:dyDescent="0.35">
      <c r="B69" s="14"/>
      <c r="C69" s="5"/>
      <c r="D69" s="5"/>
      <c r="G69" s="5"/>
      <c r="H69" s="4"/>
      <c r="I69" s="28"/>
      <c r="J69" s="28"/>
      <c r="K69" s="28"/>
      <c r="L69" s="28"/>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row>
    <row r="70" spans="2:251" s="15" customFormat="1" x14ac:dyDescent="0.35">
      <c r="B70" s="14"/>
      <c r="C70" s="5"/>
      <c r="D70" s="5"/>
      <c r="G70" s="5"/>
      <c r="H70" s="4"/>
      <c r="I70" s="28"/>
      <c r="J70" s="28"/>
      <c r="K70" s="28"/>
      <c r="L70" s="28"/>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row>
    <row r="71" spans="2:251" s="15" customFormat="1" x14ac:dyDescent="0.35">
      <c r="B71" s="14"/>
      <c r="C71" s="5"/>
      <c r="D71" s="5"/>
      <c r="G71" s="5"/>
      <c r="H71" s="4"/>
      <c r="I71" s="28"/>
      <c r="J71" s="28"/>
      <c r="K71" s="28"/>
      <c r="L71" s="28"/>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row>
    <row r="72" spans="2:251" s="15" customFormat="1" x14ac:dyDescent="0.35">
      <c r="B72" s="14"/>
      <c r="C72" s="5"/>
      <c r="D72" s="5"/>
      <c r="G72" s="5"/>
      <c r="H72" s="4"/>
      <c r="I72" s="28"/>
      <c r="J72" s="28"/>
      <c r="K72" s="28"/>
      <c r="L72" s="28"/>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row>
    <row r="73" spans="2:251" s="15" customFormat="1" x14ac:dyDescent="0.35">
      <c r="B73" s="14"/>
      <c r="C73" s="5"/>
      <c r="D73" s="5"/>
      <c r="G73" s="5"/>
      <c r="H73" s="4"/>
      <c r="I73" s="28"/>
      <c r="J73" s="28"/>
      <c r="K73" s="28"/>
      <c r="L73" s="28"/>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row>
    <row r="74" spans="2:251" s="15" customFormat="1" x14ac:dyDescent="0.35">
      <c r="B74" s="14"/>
      <c r="C74" s="5"/>
      <c r="D74" s="5"/>
      <c r="G74" s="5"/>
      <c r="H74" s="4"/>
      <c r="I74" s="28"/>
      <c r="J74" s="28"/>
      <c r="K74" s="28"/>
      <c r="L74" s="28"/>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row>
    <row r="75" spans="2:251" s="15" customFormat="1" x14ac:dyDescent="0.35">
      <c r="B75" s="14"/>
      <c r="C75" s="5"/>
      <c r="D75" s="5"/>
      <c r="G75" s="5"/>
      <c r="H75" s="4"/>
      <c r="I75" s="28"/>
      <c r="J75" s="28"/>
      <c r="K75" s="28"/>
      <c r="L75" s="28"/>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row>
    <row r="76" spans="2:251" s="15" customFormat="1" x14ac:dyDescent="0.35">
      <c r="B76" s="14"/>
      <c r="C76" s="5"/>
      <c r="D76" s="5"/>
      <c r="G76" s="5"/>
      <c r="H76" s="4"/>
      <c r="I76" s="28"/>
      <c r="J76" s="28"/>
      <c r="K76" s="28"/>
      <c r="L76" s="28"/>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row>
    <row r="77" spans="2:251" s="15" customFormat="1" x14ac:dyDescent="0.35">
      <c r="B77" s="14"/>
      <c r="C77" s="5"/>
      <c r="D77" s="5"/>
      <c r="G77" s="5"/>
      <c r="H77" s="4"/>
      <c r="I77" s="28"/>
      <c r="J77" s="28"/>
      <c r="K77" s="28"/>
      <c r="L77" s="28"/>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row>
    <row r="78" spans="2:251" s="15" customFormat="1" x14ac:dyDescent="0.35">
      <c r="B78" s="14"/>
      <c r="C78" s="5"/>
      <c r="D78" s="5"/>
      <c r="G78" s="5"/>
      <c r="H78" s="4"/>
      <c r="I78" s="28"/>
      <c r="J78" s="28"/>
      <c r="K78" s="28"/>
      <c r="L78" s="28"/>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row>
    <row r="79" spans="2:251" s="15" customFormat="1" x14ac:dyDescent="0.35">
      <c r="B79" s="14"/>
      <c r="C79" s="5"/>
      <c r="D79" s="5"/>
      <c r="G79" s="5"/>
      <c r="H79" s="4"/>
      <c r="I79" s="28"/>
      <c r="J79" s="28"/>
      <c r="K79" s="28"/>
      <c r="L79" s="28"/>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row>
    <row r="80" spans="2:251" s="15" customFormat="1" x14ac:dyDescent="0.35">
      <c r="B80" s="14"/>
      <c r="C80" s="5"/>
      <c r="D80" s="5"/>
      <c r="G80" s="5"/>
      <c r="H80" s="4"/>
      <c r="I80" s="28"/>
      <c r="J80" s="28"/>
      <c r="K80" s="28"/>
      <c r="L80" s="28"/>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row>
    <row r="81" spans="2:251" s="15" customFormat="1" x14ac:dyDescent="0.35">
      <c r="B81" s="14"/>
      <c r="C81" s="5"/>
      <c r="D81" s="5"/>
      <c r="G81" s="5"/>
      <c r="H81" s="4"/>
      <c r="I81" s="28"/>
      <c r="J81" s="28"/>
      <c r="K81" s="28"/>
      <c r="L81" s="28"/>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row>
    <row r="82" spans="2:251" s="15" customFormat="1" x14ac:dyDescent="0.35">
      <c r="B82" s="14"/>
      <c r="C82" s="5"/>
      <c r="D82" s="5"/>
      <c r="G82" s="5"/>
      <c r="H82" s="4"/>
      <c r="I82" s="28"/>
      <c r="J82" s="28"/>
      <c r="K82" s="28"/>
      <c r="L82" s="28"/>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row>
    <row r="83" spans="2:251" s="15" customFormat="1" x14ac:dyDescent="0.35">
      <c r="B83" s="14"/>
      <c r="C83" s="5"/>
      <c r="D83" s="5"/>
      <c r="G83" s="5"/>
      <c r="H83" s="4"/>
      <c r="I83" s="28"/>
      <c r="J83" s="28"/>
      <c r="K83" s="28"/>
      <c r="L83" s="28"/>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row>
    <row r="84" spans="2:251" s="15" customFormat="1" x14ac:dyDescent="0.35">
      <c r="B84" s="14"/>
      <c r="C84" s="5"/>
      <c r="D84" s="5"/>
      <c r="G84" s="5"/>
      <c r="H84" s="4"/>
      <c r="I84" s="28"/>
      <c r="J84" s="28"/>
      <c r="K84" s="28"/>
      <c r="L84" s="28"/>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row>
    <row r="85" spans="2:251" s="15" customFormat="1" x14ac:dyDescent="0.35">
      <c r="B85" s="14"/>
      <c r="C85" s="5"/>
      <c r="D85" s="5"/>
      <c r="G85" s="5"/>
      <c r="H85" s="4"/>
      <c r="I85" s="28"/>
      <c r="J85" s="28"/>
      <c r="K85" s="28"/>
      <c r="L85" s="28"/>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row>
    <row r="86" spans="2:251" s="15" customFormat="1" x14ac:dyDescent="0.35">
      <c r="B86" s="14"/>
      <c r="C86" s="5"/>
      <c r="D86" s="5"/>
      <c r="G86" s="5"/>
      <c r="H86" s="4"/>
      <c r="I86" s="28"/>
      <c r="J86" s="28"/>
      <c r="K86" s="28"/>
      <c r="L86" s="28"/>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row>
    <row r="87" spans="2:251" s="15" customFormat="1" x14ac:dyDescent="0.35">
      <c r="B87" s="14"/>
      <c r="C87" s="5"/>
      <c r="D87" s="5"/>
      <c r="G87" s="5"/>
      <c r="H87" s="4"/>
      <c r="I87" s="28"/>
      <c r="J87" s="28"/>
      <c r="K87" s="28"/>
      <c r="L87" s="28"/>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row>
    <row r="88" spans="2:251" s="15" customFormat="1" x14ac:dyDescent="0.35">
      <c r="B88" s="14"/>
      <c r="C88" s="5"/>
      <c r="D88" s="5"/>
      <c r="G88" s="5"/>
      <c r="H88" s="4"/>
      <c r="I88" s="28"/>
      <c r="J88" s="28"/>
      <c r="K88" s="28"/>
      <c r="L88" s="28"/>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c r="IM88" s="32"/>
      <c r="IN88" s="32"/>
      <c r="IO88" s="32"/>
      <c r="IP88" s="32"/>
      <c r="IQ88" s="32"/>
    </row>
    <row r="89" spans="2:251" s="15" customFormat="1" x14ac:dyDescent="0.35">
      <c r="B89" s="14"/>
      <c r="C89" s="5"/>
      <c r="D89" s="5"/>
      <c r="G89" s="5"/>
      <c r="H89" s="4"/>
      <c r="I89" s="28"/>
      <c r="J89" s="28"/>
      <c r="K89" s="28"/>
      <c r="L89" s="28"/>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row>
    <row r="90" spans="2:251" s="15" customFormat="1" x14ac:dyDescent="0.35">
      <c r="B90" s="14"/>
      <c r="C90" s="5"/>
      <c r="D90" s="5"/>
      <c r="G90" s="5"/>
      <c r="H90" s="4"/>
      <c r="I90" s="28"/>
      <c r="J90" s="28"/>
      <c r="K90" s="28"/>
      <c r="L90" s="28"/>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c r="IM90" s="32"/>
      <c r="IN90" s="32"/>
      <c r="IO90" s="32"/>
      <c r="IP90" s="32"/>
      <c r="IQ90" s="32"/>
    </row>
    <row r="91" spans="2:251" s="15" customFormat="1" x14ac:dyDescent="0.35">
      <c r="B91" s="14"/>
      <c r="C91" s="5"/>
      <c r="D91" s="5"/>
      <c r="G91" s="5"/>
      <c r="H91" s="4"/>
      <c r="I91" s="28"/>
      <c r="J91" s="28"/>
      <c r="K91" s="28"/>
      <c r="L91" s="28"/>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c r="IM91" s="32"/>
      <c r="IN91" s="32"/>
      <c r="IO91" s="32"/>
      <c r="IP91" s="32"/>
      <c r="IQ91" s="32"/>
    </row>
    <row r="92" spans="2:251" s="15" customFormat="1" x14ac:dyDescent="0.35">
      <c r="B92" s="14"/>
      <c r="C92" s="5"/>
      <c r="D92" s="5"/>
      <c r="G92" s="5"/>
      <c r="H92" s="4"/>
      <c r="I92" s="28"/>
      <c r="J92" s="28"/>
      <c r="K92" s="28"/>
      <c r="L92" s="28"/>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row>
    <row r="93" spans="2:251" s="15" customFormat="1" x14ac:dyDescent="0.35">
      <c r="B93" s="14"/>
      <c r="C93" s="5"/>
      <c r="D93" s="5"/>
      <c r="G93" s="5"/>
      <c r="H93" s="4"/>
      <c r="I93" s="28"/>
      <c r="J93" s="28"/>
      <c r="K93" s="28"/>
      <c r="L93" s="28"/>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c r="IM93" s="32"/>
      <c r="IN93" s="32"/>
      <c r="IO93" s="32"/>
      <c r="IP93" s="32"/>
      <c r="IQ93" s="32"/>
    </row>
    <row r="94" spans="2:251" s="15" customFormat="1" x14ac:dyDescent="0.35">
      <c r="B94" s="14"/>
      <c r="C94" s="5"/>
      <c r="D94" s="5"/>
      <c r="G94" s="5"/>
      <c r="H94" s="4"/>
      <c r="I94" s="28"/>
      <c r="J94" s="28"/>
      <c r="K94" s="28"/>
      <c r="L94" s="28"/>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row>
    <row r="95" spans="2:251" s="15" customFormat="1" x14ac:dyDescent="0.35">
      <c r="B95" s="14"/>
      <c r="C95" s="5"/>
      <c r="D95" s="5"/>
      <c r="G95" s="5"/>
      <c r="H95" s="4"/>
      <c r="I95" s="28"/>
      <c r="J95" s="28"/>
      <c r="K95" s="28"/>
      <c r="L95" s="28"/>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c r="IM95" s="32"/>
      <c r="IN95" s="32"/>
      <c r="IO95" s="32"/>
      <c r="IP95" s="32"/>
      <c r="IQ95" s="32"/>
    </row>
    <row r="96" spans="2:251" s="15" customFormat="1" x14ac:dyDescent="0.35">
      <c r="B96" s="14"/>
      <c r="C96" s="5"/>
      <c r="D96" s="5"/>
      <c r="G96" s="5"/>
      <c r="H96" s="4"/>
      <c r="I96" s="28"/>
      <c r="J96" s="28"/>
      <c r="K96" s="28"/>
      <c r="L96" s="28"/>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c r="IQ96" s="32"/>
    </row>
    <row r="97" spans="2:251" s="15" customFormat="1" x14ac:dyDescent="0.35">
      <c r="B97" s="14"/>
      <c r="C97" s="5"/>
      <c r="D97" s="5"/>
      <c r="G97" s="5"/>
      <c r="H97" s="4"/>
      <c r="I97" s="28"/>
      <c r="J97" s="28"/>
      <c r="K97" s="28"/>
      <c r="L97" s="28"/>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c r="IM97" s="32"/>
      <c r="IN97" s="32"/>
      <c r="IO97" s="32"/>
      <c r="IP97" s="32"/>
      <c r="IQ97" s="32"/>
    </row>
    <row r="98" spans="2:251" s="15" customFormat="1" x14ac:dyDescent="0.35">
      <c r="B98" s="14"/>
      <c r="C98" s="5"/>
      <c r="D98" s="5"/>
      <c r="G98" s="5"/>
      <c r="H98" s="4"/>
      <c r="I98" s="28"/>
      <c r="J98" s="28"/>
      <c r="K98" s="28"/>
      <c r="L98" s="28"/>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row>
    <row r="99" spans="2:251" s="15" customFormat="1" x14ac:dyDescent="0.35">
      <c r="B99" s="14"/>
      <c r="C99" s="5"/>
      <c r="D99" s="5"/>
      <c r="G99" s="5"/>
      <c r="H99" s="4"/>
      <c r="I99" s="28"/>
      <c r="J99" s="28"/>
      <c r="K99" s="28"/>
      <c r="L99" s="28"/>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c r="IM99" s="32"/>
      <c r="IN99" s="32"/>
      <c r="IO99" s="32"/>
      <c r="IP99" s="32"/>
      <c r="IQ99" s="32"/>
    </row>
    <row r="100" spans="2:251" s="15" customFormat="1" x14ac:dyDescent="0.35">
      <c r="B100" s="14"/>
      <c r="C100" s="5"/>
      <c r="D100" s="5"/>
      <c r="G100" s="5"/>
      <c r="H100" s="4"/>
      <c r="I100" s="28"/>
      <c r="J100" s="28"/>
      <c r="K100" s="28"/>
      <c r="L100" s="28"/>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c r="IQ100" s="32"/>
    </row>
    <row r="101" spans="2:251" s="15" customFormat="1" x14ac:dyDescent="0.35">
      <c r="B101" s="14"/>
      <c r="C101" s="5"/>
      <c r="D101" s="5"/>
      <c r="G101" s="5"/>
      <c r="H101" s="4"/>
      <c r="I101" s="28"/>
      <c r="J101" s="28"/>
      <c r="K101" s="28"/>
      <c r="L101" s="28"/>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c r="IM101" s="32"/>
      <c r="IN101" s="32"/>
      <c r="IO101" s="32"/>
      <c r="IP101" s="32"/>
      <c r="IQ101" s="32"/>
    </row>
    <row r="102" spans="2:251" s="15" customFormat="1" x14ac:dyDescent="0.35">
      <c r="B102" s="14"/>
      <c r="C102" s="5"/>
      <c r="D102" s="5"/>
      <c r="G102" s="5"/>
      <c r="H102" s="4"/>
      <c r="I102" s="28"/>
      <c r="J102" s="28"/>
      <c r="K102" s="28"/>
      <c r="L102" s="28"/>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c r="IQ102" s="32"/>
    </row>
    <row r="103" spans="2:251" s="15" customFormat="1" x14ac:dyDescent="0.35">
      <c r="B103" s="14"/>
      <c r="C103" s="5"/>
      <c r="D103" s="5"/>
      <c r="G103" s="5"/>
      <c r="H103" s="4"/>
      <c r="I103" s="28"/>
      <c r="J103" s="28"/>
      <c r="K103" s="28"/>
      <c r="L103" s="28"/>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c r="IQ103" s="32"/>
    </row>
    <row r="104" spans="2:251" s="15" customFormat="1" x14ac:dyDescent="0.35">
      <c r="B104" s="14"/>
      <c r="C104" s="5"/>
      <c r="D104" s="5"/>
      <c r="G104" s="5"/>
      <c r="H104" s="4"/>
      <c r="I104" s="28"/>
      <c r="J104" s="28"/>
      <c r="K104" s="28"/>
      <c r="L104" s="28"/>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c r="IQ104" s="32"/>
    </row>
    <row r="105" spans="2:251" s="15" customFormat="1" x14ac:dyDescent="0.35">
      <c r="B105" s="14"/>
      <c r="C105" s="5"/>
      <c r="D105" s="5"/>
      <c r="G105" s="5"/>
      <c r="H105" s="4"/>
      <c r="I105" s="28"/>
      <c r="J105" s="28"/>
      <c r="K105" s="28"/>
      <c r="L105" s="28"/>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row>
    <row r="106" spans="2:251" s="15" customFormat="1" x14ac:dyDescent="0.35">
      <c r="B106" s="14"/>
      <c r="C106" s="5"/>
      <c r="D106" s="5"/>
      <c r="G106" s="5"/>
      <c r="H106" s="4"/>
      <c r="I106" s="28"/>
      <c r="J106" s="28"/>
      <c r="K106" s="28"/>
      <c r="L106" s="28"/>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row>
    <row r="107" spans="2:251" s="15" customFormat="1" x14ac:dyDescent="0.35">
      <c r="B107" s="14"/>
      <c r="C107" s="5"/>
      <c r="D107" s="5"/>
      <c r="G107" s="5"/>
      <c r="H107" s="4"/>
      <c r="I107" s="28"/>
      <c r="J107" s="28"/>
      <c r="K107" s="28"/>
      <c r="L107" s="28"/>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row>
    <row r="108" spans="2:251" s="15" customFormat="1" x14ac:dyDescent="0.35">
      <c r="B108" s="14"/>
      <c r="C108" s="5"/>
      <c r="D108" s="5"/>
      <c r="G108" s="5"/>
      <c r="H108" s="4"/>
      <c r="I108" s="28"/>
      <c r="J108" s="28"/>
      <c r="K108" s="28"/>
      <c r="L108" s="28"/>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row>
    <row r="109" spans="2:251" s="15" customFormat="1" x14ac:dyDescent="0.35">
      <c r="B109" s="14"/>
      <c r="C109" s="5"/>
      <c r="D109" s="5"/>
      <c r="G109" s="5"/>
      <c r="H109" s="4"/>
      <c r="I109" s="28"/>
      <c r="J109" s="28"/>
      <c r="K109" s="28"/>
      <c r="L109" s="28"/>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row>
    <row r="110" spans="2:251" s="15" customFormat="1" x14ac:dyDescent="0.35">
      <c r="B110" s="14"/>
      <c r="C110" s="5"/>
      <c r="D110" s="5"/>
      <c r="G110" s="5"/>
      <c r="H110" s="4"/>
      <c r="I110" s="28"/>
      <c r="J110" s="28"/>
      <c r="K110" s="28"/>
      <c r="L110" s="28"/>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row>
    <row r="111" spans="2:251" s="15" customFormat="1" x14ac:dyDescent="0.35">
      <c r="B111" s="14"/>
      <c r="C111" s="5"/>
      <c r="D111" s="5"/>
      <c r="G111" s="5"/>
      <c r="H111" s="4"/>
      <c r="I111" s="28"/>
      <c r="J111" s="28"/>
      <c r="K111" s="28"/>
      <c r="L111" s="28"/>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c r="IQ111" s="32"/>
    </row>
    <row r="112" spans="2:251" s="15" customFormat="1" x14ac:dyDescent="0.35">
      <c r="B112" s="14"/>
      <c r="C112" s="5"/>
      <c r="D112" s="5"/>
      <c r="G112" s="5"/>
      <c r="H112" s="4"/>
      <c r="I112" s="28"/>
      <c r="J112" s="28"/>
      <c r="K112" s="28"/>
      <c r="L112" s="28"/>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c r="IQ112" s="32"/>
    </row>
    <row r="113" spans="2:251" s="15" customFormat="1" x14ac:dyDescent="0.35">
      <c r="B113" s="14"/>
      <c r="C113" s="5"/>
      <c r="D113" s="5"/>
      <c r="G113" s="5"/>
      <c r="H113" s="4"/>
      <c r="I113" s="28"/>
      <c r="J113" s="28"/>
      <c r="K113" s="28"/>
      <c r="L113" s="28"/>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row>
    <row r="114" spans="2:251" s="15" customFormat="1" x14ac:dyDescent="0.35">
      <c r="B114" s="14"/>
      <c r="C114" s="5"/>
      <c r="D114" s="5"/>
      <c r="G114" s="5"/>
      <c r="H114" s="4"/>
      <c r="I114" s="28"/>
      <c r="J114" s="28"/>
      <c r="K114" s="28"/>
      <c r="L114" s="28"/>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c r="IQ114" s="32"/>
    </row>
    <row r="115" spans="2:251" s="15" customFormat="1" x14ac:dyDescent="0.35">
      <c r="B115" s="14"/>
      <c r="C115" s="5"/>
      <c r="D115" s="5"/>
      <c r="G115" s="5"/>
      <c r="H115" s="4"/>
      <c r="I115" s="28"/>
      <c r="J115" s="28"/>
      <c r="K115" s="28"/>
      <c r="L115" s="28"/>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c r="IQ115" s="32"/>
    </row>
    <row r="116" spans="2:251" s="15" customFormat="1" x14ac:dyDescent="0.35">
      <c r="B116" s="14"/>
      <c r="C116" s="5"/>
      <c r="D116" s="5"/>
      <c r="G116" s="5"/>
      <c r="H116" s="4"/>
      <c r="I116" s="28"/>
      <c r="J116" s="28"/>
      <c r="K116" s="28"/>
      <c r="L116" s="28"/>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c r="IM116" s="32"/>
      <c r="IN116" s="32"/>
      <c r="IO116" s="32"/>
      <c r="IP116" s="32"/>
      <c r="IQ116" s="32"/>
    </row>
    <row r="117" spans="2:251" s="15" customFormat="1" x14ac:dyDescent="0.35">
      <c r="B117" s="14"/>
      <c r="C117" s="5"/>
      <c r="D117" s="5"/>
      <c r="G117" s="5"/>
      <c r="H117" s="4"/>
      <c r="I117" s="28"/>
      <c r="J117" s="28"/>
      <c r="K117" s="28"/>
      <c r="L117" s="28"/>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c r="IQ117" s="32"/>
    </row>
    <row r="118" spans="2:251" s="15" customFormat="1" x14ac:dyDescent="0.35">
      <c r="B118" s="14"/>
      <c r="C118" s="5"/>
      <c r="D118" s="5"/>
      <c r="G118" s="5"/>
      <c r="H118" s="4"/>
      <c r="I118" s="28"/>
      <c r="J118" s="28"/>
      <c r="K118" s="28"/>
      <c r="L118" s="28"/>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c r="IM118" s="32"/>
      <c r="IN118" s="32"/>
      <c r="IO118" s="32"/>
      <c r="IP118" s="32"/>
      <c r="IQ118" s="32"/>
    </row>
    <row r="119" spans="2:251" s="15" customFormat="1" x14ac:dyDescent="0.35">
      <c r="B119" s="14"/>
      <c r="C119" s="5"/>
      <c r="D119" s="5"/>
      <c r="G119" s="5"/>
      <c r="H119" s="4"/>
      <c r="I119" s="28"/>
      <c r="J119" s="28"/>
      <c r="K119" s="28"/>
      <c r="L119" s="28"/>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row>
    <row r="120" spans="2:251" s="15" customFormat="1" x14ac:dyDescent="0.35">
      <c r="B120" s="14"/>
      <c r="C120" s="5"/>
      <c r="D120" s="5"/>
      <c r="G120" s="5"/>
      <c r="H120" s="4"/>
      <c r="I120" s="28"/>
      <c r="J120" s="28"/>
      <c r="K120" s="28"/>
      <c r="L120" s="28"/>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c r="IQ120" s="32"/>
    </row>
    <row r="121" spans="2:251" s="15" customFormat="1" x14ac:dyDescent="0.35">
      <c r="B121" s="14"/>
      <c r="C121" s="5"/>
      <c r="D121" s="5"/>
      <c r="G121" s="5"/>
      <c r="H121" s="4"/>
      <c r="I121" s="28"/>
      <c r="J121" s="28"/>
      <c r="K121" s="28"/>
      <c r="L121" s="28"/>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c r="IQ121" s="32"/>
    </row>
    <row r="122" spans="2:251" s="15" customFormat="1" x14ac:dyDescent="0.35">
      <c r="B122" s="14"/>
      <c r="C122" s="5"/>
      <c r="D122" s="5"/>
      <c r="G122" s="5"/>
      <c r="H122" s="4"/>
      <c r="I122" s="28"/>
      <c r="J122" s="28"/>
      <c r="K122" s="28"/>
      <c r="L122" s="28"/>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c r="IQ122" s="32"/>
    </row>
    <row r="123" spans="2:251" s="15" customFormat="1" x14ac:dyDescent="0.35">
      <c r="B123" s="14"/>
      <c r="C123" s="5"/>
      <c r="D123" s="5"/>
      <c r="G123" s="5"/>
      <c r="H123" s="4"/>
      <c r="I123" s="28"/>
      <c r="J123" s="28"/>
      <c r="K123" s="28"/>
      <c r="L123" s="28"/>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c r="IM123" s="32"/>
      <c r="IN123" s="32"/>
      <c r="IO123" s="32"/>
      <c r="IP123" s="32"/>
      <c r="IQ123" s="32"/>
    </row>
    <row r="124" spans="2:251" s="15" customFormat="1" x14ac:dyDescent="0.35">
      <c r="B124" s="14"/>
      <c r="C124" s="5"/>
      <c r="D124" s="5"/>
      <c r="G124" s="5"/>
      <c r="H124" s="4"/>
      <c r="I124" s="28"/>
      <c r="J124" s="28"/>
      <c r="K124" s="28"/>
      <c r="L124" s="28"/>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c r="IM124" s="32"/>
      <c r="IN124" s="32"/>
      <c r="IO124" s="32"/>
      <c r="IP124" s="32"/>
      <c r="IQ124" s="32"/>
    </row>
    <row r="125" spans="2:251" s="15" customFormat="1" x14ac:dyDescent="0.35">
      <c r="B125" s="14"/>
      <c r="C125" s="5"/>
      <c r="D125" s="5"/>
      <c r="G125" s="5"/>
      <c r="H125" s="4"/>
      <c r="I125" s="28"/>
      <c r="J125" s="28"/>
      <c r="K125" s="28"/>
      <c r="L125" s="28"/>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c r="IM125" s="32"/>
      <c r="IN125" s="32"/>
      <c r="IO125" s="32"/>
      <c r="IP125" s="32"/>
      <c r="IQ125" s="32"/>
    </row>
    <row r="126" spans="2:251" s="15" customFormat="1" x14ac:dyDescent="0.35">
      <c r="B126" s="14"/>
      <c r="C126" s="5"/>
      <c r="D126" s="5"/>
      <c r="G126" s="5"/>
      <c r="H126" s="4"/>
      <c r="I126" s="28"/>
      <c r="J126" s="28"/>
      <c r="K126" s="28"/>
      <c r="L126" s="28"/>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c r="IM126" s="32"/>
      <c r="IN126" s="32"/>
      <c r="IO126" s="32"/>
      <c r="IP126" s="32"/>
      <c r="IQ126" s="32"/>
    </row>
    <row r="127" spans="2:251" s="15" customFormat="1" x14ac:dyDescent="0.35">
      <c r="B127" s="14"/>
      <c r="C127" s="5"/>
      <c r="D127" s="5"/>
      <c r="G127" s="5"/>
      <c r="H127" s="4"/>
      <c r="I127" s="28"/>
      <c r="J127" s="28"/>
      <c r="K127" s="28"/>
      <c r="L127" s="28"/>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c r="IQ127" s="32"/>
    </row>
    <row r="128" spans="2:251" s="15" customFormat="1" x14ac:dyDescent="0.35">
      <c r="B128" s="14"/>
      <c r="C128" s="5"/>
      <c r="D128" s="5"/>
      <c r="G128" s="5"/>
      <c r="H128" s="4"/>
      <c r="I128" s="28"/>
      <c r="J128" s="28"/>
      <c r="K128" s="28"/>
      <c r="L128" s="28"/>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c r="IQ128" s="32"/>
    </row>
    <row r="129" spans="2:251" s="15" customFormat="1" x14ac:dyDescent="0.35">
      <c r="B129" s="14"/>
      <c r="C129" s="5"/>
      <c r="D129" s="5"/>
      <c r="G129" s="5"/>
      <c r="H129" s="4"/>
      <c r="I129" s="28"/>
      <c r="J129" s="28"/>
      <c r="K129" s="28"/>
      <c r="L129" s="28"/>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c r="IM129" s="32"/>
      <c r="IN129" s="32"/>
      <c r="IO129" s="32"/>
      <c r="IP129" s="32"/>
      <c r="IQ129" s="32"/>
    </row>
    <row r="130" spans="2:251" s="15" customFormat="1" x14ac:dyDescent="0.35">
      <c r="B130" s="14"/>
      <c r="C130" s="5"/>
      <c r="D130" s="5"/>
      <c r="G130" s="5"/>
      <c r="H130" s="4"/>
      <c r="I130" s="28"/>
      <c r="J130" s="28"/>
      <c r="K130" s="28"/>
      <c r="L130" s="28"/>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row>
    <row r="131" spans="2:251" s="15" customFormat="1" x14ac:dyDescent="0.35">
      <c r="B131" s="14"/>
      <c r="C131" s="5"/>
      <c r="D131" s="5"/>
      <c r="G131" s="5"/>
      <c r="H131" s="4"/>
      <c r="I131" s="28"/>
      <c r="J131" s="28"/>
      <c r="K131" s="28"/>
      <c r="L131" s="28"/>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row>
    <row r="132" spans="2:251" s="15" customFormat="1" x14ac:dyDescent="0.35">
      <c r="B132" s="14"/>
      <c r="C132" s="5"/>
      <c r="D132" s="5"/>
      <c r="G132" s="5"/>
      <c r="H132" s="4"/>
      <c r="I132" s="28"/>
      <c r="J132" s="28"/>
      <c r="K132" s="28"/>
      <c r="L132" s="28"/>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c r="IM132" s="32"/>
      <c r="IN132" s="32"/>
      <c r="IO132" s="32"/>
      <c r="IP132" s="32"/>
      <c r="IQ132" s="32"/>
    </row>
    <row r="133" spans="2:251" s="15" customFormat="1" x14ac:dyDescent="0.35">
      <c r="B133" s="14"/>
      <c r="C133" s="5"/>
      <c r="D133" s="5"/>
      <c r="G133" s="5"/>
      <c r="H133" s="4"/>
      <c r="I133" s="28"/>
      <c r="J133" s="28"/>
      <c r="K133" s="28"/>
      <c r="L133" s="28"/>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c r="IQ133" s="32"/>
    </row>
    <row r="134" spans="2:251" s="15" customFormat="1" x14ac:dyDescent="0.35">
      <c r="B134" s="14"/>
      <c r="C134" s="5"/>
      <c r="D134" s="5"/>
      <c r="G134" s="5"/>
      <c r="H134" s="4"/>
      <c r="I134" s="28"/>
      <c r="J134" s="28"/>
      <c r="K134" s="28"/>
      <c r="L134" s="28"/>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row>
    <row r="135" spans="2:251" s="15" customFormat="1" x14ac:dyDescent="0.35">
      <c r="B135" s="14"/>
      <c r="C135" s="5"/>
      <c r="D135" s="5"/>
      <c r="G135" s="5"/>
      <c r="H135" s="4"/>
      <c r="I135" s="28"/>
      <c r="J135" s="28"/>
      <c r="K135" s="28"/>
      <c r="L135" s="28"/>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row>
    <row r="136" spans="2:251" s="15" customFormat="1" x14ac:dyDescent="0.35">
      <c r="B136" s="14"/>
      <c r="C136" s="5"/>
      <c r="D136" s="5"/>
      <c r="G136" s="5"/>
      <c r="H136" s="4"/>
      <c r="I136" s="28"/>
      <c r="J136" s="28"/>
      <c r="K136" s="28"/>
      <c r="L136" s="28"/>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row>
    <row r="137" spans="2:251" s="15" customFormat="1" x14ac:dyDescent="0.35">
      <c r="B137" s="14"/>
      <c r="C137" s="5"/>
      <c r="D137" s="5"/>
      <c r="G137" s="5"/>
      <c r="H137" s="4"/>
      <c r="I137" s="28"/>
      <c r="J137" s="28"/>
      <c r="K137" s="28"/>
      <c r="L137" s="28"/>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row>
    <row r="138" spans="2:251" s="15" customFormat="1" x14ac:dyDescent="0.35">
      <c r="B138" s="14"/>
      <c r="C138" s="5"/>
      <c r="D138" s="5"/>
      <c r="G138" s="5"/>
      <c r="H138" s="4"/>
      <c r="I138" s="28"/>
      <c r="J138" s="28"/>
      <c r="K138" s="28"/>
      <c r="L138" s="28"/>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row>
    <row r="139" spans="2:251" s="15" customFormat="1" x14ac:dyDescent="0.35">
      <c r="B139" s="14"/>
      <c r="C139" s="5"/>
      <c r="D139" s="5"/>
      <c r="G139" s="5"/>
      <c r="H139" s="4"/>
      <c r="I139" s="28"/>
      <c r="J139" s="28"/>
      <c r="K139" s="28"/>
      <c r="L139" s="28"/>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row>
    <row r="140" spans="2:251" s="15" customFormat="1" x14ac:dyDescent="0.35">
      <c r="B140" s="14"/>
      <c r="C140" s="5"/>
      <c r="D140" s="5"/>
      <c r="G140" s="5"/>
      <c r="H140" s="4"/>
      <c r="I140" s="28"/>
      <c r="J140" s="28"/>
      <c r="K140" s="28"/>
      <c r="L140" s="28"/>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row>
    <row r="141" spans="2:251" s="15" customFormat="1" x14ac:dyDescent="0.35">
      <c r="B141" s="14"/>
      <c r="C141" s="5"/>
      <c r="D141" s="5"/>
      <c r="G141" s="5"/>
      <c r="H141" s="4"/>
      <c r="I141" s="28"/>
      <c r="J141" s="28"/>
      <c r="K141" s="28"/>
      <c r="L141" s="28"/>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row>
    <row r="142" spans="2:251" s="15" customFormat="1" x14ac:dyDescent="0.35">
      <c r="B142" s="14"/>
      <c r="C142" s="5"/>
      <c r="D142" s="5"/>
      <c r="G142" s="5"/>
      <c r="H142" s="4"/>
      <c r="I142" s="28"/>
      <c r="J142" s="28"/>
      <c r="K142" s="28"/>
      <c r="L142" s="28"/>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c r="IM142" s="32"/>
      <c r="IN142" s="32"/>
      <c r="IO142" s="32"/>
      <c r="IP142" s="32"/>
      <c r="IQ142" s="32"/>
    </row>
    <row r="143" spans="2:251" s="15" customFormat="1" x14ac:dyDescent="0.35">
      <c r="B143" s="14"/>
      <c r="C143" s="5"/>
      <c r="D143" s="5"/>
      <c r="G143" s="5"/>
      <c r="H143" s="4"/>
      <c r="I143" s="28"/>
      <c r="J143" s="28"/>
      <c r="K143" s="28"/>
      <c r="L143" s="28"/>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row>
    <row r="144" spans="2:251" s="15" customFormat="1" x14ac:dyDescent="0.35">
      <c r="B144" s="14"/>
      <c r="C144" s="5"/>
      <c r="D144" s="5"/>
      <c r="G144" s="5"/>
      <c r="H144" s="4"/>
      <c r="I144" s="28"/>
      <c r="J144" s="28"/>
      <c r="K144" s="28"/>
      <c r="L144" s="28"/>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c r="IQ144" s="32"/>
    </row>
    <row r="145" spans="2:251" s="15" customFormat="1" x14ac:dyDescent="0.35">
      <c r="B145" s="14"/>
      <c r="C145" s="5"/>
      <c r="D145" s="5"/>
      <c r="G145" s="5"/>
      <c r="H145" s="4"/>
      <c r="I145" s="28"/>
      <c r="J145" s="28"/>
      <c r="K145" s="28"/>
      <c r="L145" s="28"/>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c r="IQ145" s="32"/>
    </row>
    <row r="146" spans="2:251" s="15" customFormat="1" x14ac:dyDescent="0.35">
      <c r="B146" s="14"/>
      <c r="C146" s="5"/>
      <c r="D146" s="5"/>
      <c r="G146" s="5"/>
      <c r="H146" s="4"/>
      <c r="I146" s="28"/>
      <c r="J146" s="28"/>
      <c r="K146" s="28"/>
      <c r="L146" s="28"/>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c r="IM146" s="32"/>
      <c r="IN146" s="32"/>
      <c r="IO146" s="32"/>
      <c r="IP146" s="32"/>
      <c r="IQ146" s="32"/>
    </row>
    <row r="147" spans="2:251" s="15" customFormat="1" x14ac:dyDescent="0.35">
      <c r="B147" s="14"/>
      <c r="C147" s="5"/>
      <c r="D147" s="5"/>
      <c r="G147" s="5"/>
      <c r="H147" s="4"/>
      <c r="I147" s="28"/>
      <c r="J147" s="28"/>
      <c r="K147" s="28"/>
      <c r="L147" s="28"/>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row>
    <row r="148" spans="2:251" s="15" customFormat="1" x14ac:dyDescent="0.35">
      <c r="B148" s="14"/>
      <c r="C148" s="5"/>
      <c r="D148" s="5"/>
      <c r="G148" s="5"/>
      <c r="H148" s="4"/>
      <c r="I148" s="28"/>
      <c r="J148" s="28"/>
      <c r="K148" s="28"/>
      <c r="L148" s="28"/>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c r="IM148" s="32"/>
      <c r="IN148" s="32"/>
      <c r="IO148" s="32"/>
      <c r="IP148" s="32"/>
      <c r="IQ148" s="32"/>
    </row>
    <row r="149" spans="2:251" s="15" customFormat="1" x14ac:dyDescent="0.35">
      <c r="B149" s="14"/>
      <c r="C149" s="5"/>
      <c r="D149" s="5"/>
      <c r="G149" s="5"/>
      <c r="H149" s="4"/>
      <c r="I149" s="28"/>
      <c r="J149" s="28"/>
      <c r="K149" s="28"/>
      <c r="L149" s="28"/>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c r="IM149" s="32"/>
      <c r="IN149" s="32"/>
      <c r="IO149" s="32"/>
      <c r="IP149" s="32"/>
      <c r="IQ149" s="32"/>
    </row>
    <row r="150" spans="2:251" s="15" customFormat="1" x14ac:dyDescent="0.35">
      <c r="B150" s="14"/>
      <c r="C150" s="5"/>
      <c r="D150" s="5"/>
      <c r="G150" s="5"/>
      <c r="H150" s="4"/>
      <c r="I150" s="28"/>
      <c r="J150" s="28"/>
      <c r="K150" s="28"/>
      <c r="L150" s="28"/>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c r="IQ150" s="32"/>
    </row>
    <row r="151" spans="2:251" x14ac:dyDescent="0.35">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c r="IO151" s="28"/>
      <c r="IP151" s="28"/>
      <c r="IQ151" s="28"/>
    </row>
    <row r="152" spans="2:251" x14ac:dyDescent="0.35">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c r="IN152" s="28"/>
      <c r="IO152" s="28"/>
      <c r="IP152" s="28"/>
      <c r="IQ152" s="28"/>
    </row>
    <row r="153" spans="2:251" x14ac:dyDescent="0.35">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c r="IN153" s="28"/>
      <c r="IO153" s="28"/>
      <c r="IP153" s="28"/>
      <c r="IQ153" s="28"/>
    </row>
    <row r="154" spans="2:251" x14ac:dyDescent="0.35">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c r="IN154" s="28"/>
      <c r="IO154" s="28"/>
      <c r="IP154" s="28"/>
      <c r="IQ154" s="28"/>
    </row>
    <row r="155" spans="2:251" x14ac:dyDescent="0.35">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c r="IO155" s="28"/>
      <c r="IP155" s="28"/>
      <c r="IQ155" s="28"/>
    </row>
    <row r="156" spans="2:251" x14ac:dyDescent="0.35">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c r="IO156" s="28"/>
      <c r="IP156" s="28"/>
      <c r="IQ156" s="28"/>
    </row>
    <row r="157" spans="2:251" x14ac:dyDescent="0.35">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c r="IO157" s="28"/>
      <c r="IP157" s="28"/>
      <c r="IQ157" s="28"/>
    </row>
    <row r="158" spans="2:251" x14ac:dyDescent="0.35">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c r="IO158" s="28"/>
      <c r="IP158" s="28"/>
      <c r="IQ158" s="28"/>
    </row>
    <row r="159" spans="2:251" x14ac:dyDescent="0.35">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c r="IO159" s="28"/>
      <c r="IP159" s="28"/>
      <c r="IQ159" s="28"/>
    </row>
    <row r="160" spans="2:251" x14ac:dyDescent="0.35">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c r="IN160" s="28"/>
      <c r="IO160" s="28"/>
      <c r="IP160" s="28"/>
      <c r="IQ160" s="28"/>
    </row>
    <row r="161" spans="9:251" x14ac:dyDescent="0.35">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c r="IN161" s="28"/>
      <c r="IO161" s="28"/>
      <c r="IP161" s="28"/>
      <c r="IQ161" s="28"/>
    </row>
    <row r="162" spans="9:251" x14ac:dyDescent="0.35">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c r="IO162" s="28"/>
      <c r="IP162" s="28"/>
      <c r="IQ162" s="28"/>
    </row>
    <row r="163" spans="9:251" x14ac:dyDescent="0.35">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c r="IN163" s="28"/>
      <c r="IO163" s="28"/>
      <c r="IP163" s="28"/>
      <c r="IQ163" s="28"/>
    </row>
    <row r="164" spans="9:251" x14ac:dyDescent="0.35">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row>
    <row r="165" spans="9:251" x14ac:dyDescent="0.35">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28"/>
      <c r="GC165" s="28"/>
      <c r="GD165" s="28"/>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row>
    <row r="166" spans="9:251" x14ac:dyDescent="0.35">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row>
    <row r="167" spans="9:251" x14ac:dyDescent="0.35">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row>
    <row r="168" spans="9:251" x14ac:dyDescent="0.35">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row>
    <row r="169" spans="9:251" x14ac:dyDescent="0.35">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c r="IO169" s="28"/>
      <c r="IP169" s="28"/>
      <c r="IQ169" s="28"/>
    </row>
    <row r="170" spans="9:251" x14ac:dyDescent="0.35">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c r="IO170" s="28"/>
      <c r="IP170" s="28"/>
      <c r="IQ170" s="28"/>
    </row>
    <row r="171" spans="9:251" x14ac:dyDescent="0.35">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c r="IO171" s="28"/>
      <c r="IP171" s="28"/>
      <c r="IQ171" s="28"/>
    </row>
    <row r="172" spans="9:251" x14ac:dyDescent="0.35">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row>
    <row r="173" spans="9:251" x14ac:dyDescent="0.35">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row>
    <row r="174" spans="9:251" x14ac:dyDescent="0.35">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row>
    <row r="175" spans="9:251" x14ac:dyDescent="0.35">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row>
    <row r="176" spans="9:251" x14ac:dyDescent="0.35">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row>
    <row r="177" spans="9:251" x14ac:dyDescent="0.35">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row>
    <row r="178" spans="9:251" x14ac:dyDescent="0.35">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c r="IN178" s="28"/>
      <c r="IO178" s="28"/>
      <c r="IP178" s="28"/>
      <c r="IQ178" s="28"/>
    </row>
    <row r="179" spans="9:251" x14ac:dyDescent="0.35">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c r="IO179" s="28"/>
      <c r="IP179" s="28"/>
      <c r="IQ179" s="28"/>
    </row>
    <row r="180" spans="9:251" x14ac:dyDescent="0.35">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c r="IN180" s="28"/>
      <c r="IO180" s="28"/>
      <c r="IP180" s="28"/>
      <c r="IQ180" s="28"/>
    </row>
    <row r="181" spans="9:251" x14ac:dyDescent="0.35">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c r="IN181" s="28"/>
      <c r="IO181" s="28"/>
      <c r="IP181" s="28"/>
      <c r="IQ181" s="28"/>
    </row>
    <row r="182" spans="9:251" x14ac:dyDescent="0.35">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c r="IN182" s="28"/>
      <c r="IO182" s="28"/>
      <c r="IP182" s="28"/>
      <c r="IQ182" s="28"/>
    </row>
    <row r="183" spans="9:251" x14ac:dyDescent="0.35">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c r="IO183" s="28"/>
      <c r="IP183" s="28"/>
      <c r="IQ183" s="28"/>
    </row>
    <row r="184" spans="9:251" x14ac:dyDescent="0.35">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c r="IO184" s="28"/>
      <c r="IP184" s="28"/>
      <c r="IQ184" s="28"/>
    </row>
    <row r="185" spans="9:251" x14ac:dyDescent="0.35">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c r="IO185" s="28"/>
      <c r="IP185" s="28"/>
      <c r="IQ185" s="28"/>
    </row>
    <row r="186" spans="9:251" x14ac:dyDescent="0.35">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c r="IN186" s="28"/>
      <c r="IO186" s="28"/>
      <c r="IP186" s="28"/>
      <c r="IQ186" s="28"/>
    </row>
    <row r="187" spans="9:251" x14ac:dyDescent="0.35">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c r="IN187" s="28"/>
      <c r="IO187" s="28"/>
      <c r="IP187" s="28"/>
      <c r="IQ187" s="28"/>
    </row>
    <row r="188" spans="9:251" x14ac:dyDescent="0.35">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c r="IN188" s="28"/>
      <c r="IO188" s="28"/>
      <c r="IP188" s="28"/>
      <c r="IQ188" s="28"/>
    </row>
    <row r="189" spans="9:251" x14ac:dyDescent="0.35">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c r="IN189" s="28"/>
      <c r="IO189" s="28"/>
      <c r="IP189" s="28"/>
      <c r="IQ189" s="28"/>
    </row>
    <row r="190" spans="9:251" x14ac:dyDescent="0.35">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c r="IO190" s="28"/>
      <c r="IP190" s="28"/>
      <c r="IQ190" s="28"/>
    </row>
    <row r="191" spans="9:251" x14ac:dyDescent="0.35">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c r="IN191" s="28"/>
      <c r="IO191" s="28"/>
      <c r="IP191" s="28"/>
      <c r="IQ191" s="28"/>
    </row>
    <row r="192" spans="9:251" x14ac:dyDescent="0.35">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c r="IN192" s="28"/>
      <c r="IO192" s="28"/>
      <c r="IP192" s="28"/>
      <c r="IQ192" s="28"/>
    </row>
    <row r="193" spans="9:251" x14ac:dyDescent="0.35">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c r="IO193" s="28"/>
      <c r="IP193" s="28"/>
      <c r="IQ193" s="28"/>
    </row>
    <row r="194" spans="9:251" x14ac:dyDescent="0.35">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c r="IO194" s="28"/>
      <c r="IP194" s="28"/>
      <c r="IQ194" s="28"/>
    </row>
    <row r="195" spans="9:251" x14ac:dyDescent="0.35">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c r="IO195" s="28"/>
      <c r="IP195" s="28"/>
      <c r="IQ195" s="28"/>
    </row>
    <row r="196" spans="9:251" x14ac:dyDescent="0.35">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c r="IO196" s="28"/>
      <c r="IP196" s="28"/>
      <c r="IQ196" s="28"/>
    </row>
    <row r="197" spans="9:251" x14ac:dyDescent="0.35">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28"/>
      <c r="GC197" s="28"/>
      <c r="GD197" s="28"/>
      <c r="GE197" s="28"/>
      <c r="GF197" s="28"/>
      <c r="GG197" s="28"/>
      <c r="GH197" s="28"/>
      <c r="GI197" s="28"/>
      <c r="GJ197" s="28"/>
      <c r="GK197" s="28"/>
      <c r="GL197" s="28"/>
      <c r="GM197" s="28"/>
      <c r="GN197" s="28"/>
      <c r="GO197" s="28"/>
      <c r="GP197" s="28"/>
      <c r="GQ197" s="28"/>
      <c r="GR197" s="28"/>
      <c r="GS197" s="28"/>
      <c r="GT197" s="28"/>
      <c r="GU197" s="28"/>
      <c r="GV197" s="28"/>
      <c r="GW197" s="28"/>
      <c r="GX197" s="28"/>
      <c r="GY197" s="28"/>
      <c r="GZ197" s="28"/>
      <c r="HA197" s="28"/>
      <c r="HB197" s="28"/>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28"/>
      <c r="IF197" s="28"/>
      <c r="IG197" s="28"/>
      <c r="IH197" s="28"/>
      <c r="II197" s="28"/>
      <c r="IJ197" s="28"/>
      <c r="IK197" s="28"/>
      <c r="IL197" s="28"/>
      <c r="IM197" s="28"/>
      <c r="IN197" s="28"/>
      <c r="IO197" s="28"/>
      <c r="IP197" s="28"/>
      <c r="IQ197" s="28"/>
    </row>
    <row r="198" spans="9:251" x14ac:dyDescent="0.35">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c r="IN198" s="28"/>
      <c r="IO198" s="28"/>
      <c r="IP198" s="28"/>
      <c r="IQ198" s="28"/>
    </row>
    <row r="199" spans="9:251" x14ac:dyDescent="0.35">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c r="IN199" s="28"/>
      <c r="IO199" s="28"/>
      <c r="IP199" s="28"/>
      <c r="IQ199" s="28"/>
    </row>
    <row r="200" spans="9:251" x14ac:dyDescent="0.35">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c r="IN200" s="28"/>
      <c r="IO200" s="28"/>
      <c r="IP200" s="28"/>
      <c r="IQ200" s="28"/>
    </row>
    <row r="201" spans="9:251" x14ac:dyDescent="0.35">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row>
    <row r="202" spans="9:251" x14ac:dyDescent="0.35">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row>
    <row r="203" spans="9:251" x14ac:dyDescent="0.35">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row>
    <row r="204" spans="9:251" x14ac:dyDescent="0.35">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row>
    <row r="205" spans="9:251" x14ac:dyDescent="0.35">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row>
    <row r="206" spans="9:251" x14ac:dyDescent="0.35">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row>
    <row r="207" spans="9:251" x14ac:dyDescent="0.35">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row>
    <row r="208" spans="9:251" x14ac:dyDescent="0.35">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row>
    <row r="209" spans="9:251" x14ac:dyDescent="0.35">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row>
    <row r="210" spans="9:251" x14ac:dyDescent="0.35">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c r="IN210" s="28"/>
      <c r="IO210" s="28"/>
      <c r="IP210" s="28"/>
      <c r="IQ210" s="28"/>
    </row>
    <row r="211" spans="9:251" x14ac:dyDescent="0.35">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c r="IO211" s="28"/>
      <c r="IP211" s="28"/>
      <c r="IQ211" s="28"/>
    </row>
    <row r="212" spans="9:251" x14ac:dyDescent="0.35">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c r="IN212" s="28"/>
      <c r="IO212" s="28"/>
      <c r="IP212" s="28"/>
      <c r="IQ212" s="28"/>
    </row>
    <row r="213" spans="9:251" x14ac:dyDescent="0.35">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c r="IN213" s="28"/>
      <c r="IO213" s="28"/>
      <c r="IP213" s="28"/>
      <c r="IQ213" s="28"/>
    </row>
    <row r="214" spans="9:251" x14ac:dyDescent="0.35">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c r="IO214" s="28"/>
      <c r="IP214" s="28"/>
      <c r="IQ214" s="28"/>
    </row>
    <row r="215" spans="9:251" x14ac:dyDescent="0.35">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c r="IO215" s="28"/>
      <c r="IP215" s="28"/>
      <c r="IQ215" s="28"/>
    </row>
    <row r="216" spans="9:251" x14ac:dyDescent="0.35">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c r="IO216" s="28"/>
      <c r="IP216" s="28"/>
      <c r="IQ216" s="28"/>
    </row>
    <row r="217" spans="9:251" x14ac:dyDescent="0.35">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row>
    <row r="218" spans="9:251" x14ac:dyDescent="0.35">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c r="IO218" s="28"/>
      <c r="IP218" s="28"/>
      <c r="IQ218" s="28"/>
    </row>
    <row r="219" spans="9:251" x14ac:dyDescent="0.35">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c r="IO219" s="28"/>
      <c r="IP219" s="28"/>
      <c r="IQ219" s="28"/>
    </row>
    <row r="220" spans="9:251" x14ac:dyDescent="0.35">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c r="IN220" s="28"/>
      <c r="IO220" s="28"/>
      <c r="IP220" s="28"/>
      <c r="IQ220" s="28"/>
    </row>
    <row r="221" spans="9:251" x14ac:dyDescent="0.35">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c r="IO221" s="28"/>
      <c r="IP221" s="28"/>
      <c r="IQ221" s="28"/>
    </row>
    <row r="222" spans="9:251" x14ac:dyDescent="0.35">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row>
    <row r="223" spans="9:251" x14ac:dyDescent="0.35">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row>
    <row r="224" spans="9:251" x14ac:dyDescent="0.35">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row>
    <row r="225" spans="9:251" x14ac:dyDescent="0.35">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c r="IN225" s="28"/>
      <c r="IO225" s="28"/>
      <c r="IP225" s="28"/>
      <c r="IQ225" s="28"/>
    </row>
    <row r="226" spans="9:251" x14ac:dyDescent="0.35">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c r="IO226" s="28"/>
      <c r="IP226" s="28"/>
      <c r="IQ226" s="28"/>
    </row>
    <row r="227" spans="9:251" x14ac:dyDescent="0.35">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c r="IN227" s="28"/>
      <c r="IO227" s="28"/>
      <c r="IP227" s="28"/>
      <c r="IQ227" s="28"/>
    </row>
    <row r="228" spans="9:251" x14ac:dyDescent="0.35">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c r="IN228" s="28"/>
      <c r="IO228" s="28"/>
      <c r="IP228" s="28"/>
      <c r="IQ228" s="28"/>
    </row>
    <row r="229" spans="9:251" x14ac:dyDescent="0.35">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c r="IN229" s="28"/>
      <c r="IO229" s="28"/>
      <c r="IP229" s="28"/>
      <c r="IQ229" s="28"/>
    </row>
    <row r="230" spans="9:251" x14ac:dyDescent="0.35">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c r="IN230" s="28"/>
      <c r="IO230" s="28"/>
      <c r="IP230" s="28"/>
      <c r="IQ230" s="28"/>
    </row>
    <row r="231" spans="9:251" x14ac:dyDescent="0.35">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row>
    <row r="232" spans="9:251" x14ac:dyDescent="0.35">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row>
    <row r="233" spans="9:251" x14ac:dyDescent="0.35">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row>
    <row r="234" spans="9:251" x14ac:dyDescent="0.35">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row>
    <row r="235" spans="9:251" x14ac:dyDescent="0.35">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row>
    <row r="236" spans="9:251" x14ac:dyDescent="0.35">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c r="IN236" s="28"/>
      <c r="IO236" s="28"/>
      <c r="IP236" s="28"/>
      <c r="IQ236" s="28"/>
    </row>
    <row r="237" spans="9:251" x14ac:dyDescent="0.35">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c r="IN237" s="28"/>
      <c r="IO237" s="28"/>
      <c r="IP237" s="28"/>
      <c r="IQ237" s="28"/>
    </row>
    <row r="238" spans="9:251" x14ac:dyDescent="0.35">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c r="IN238" s="28"/>
      <c r="IO238" s="28"/>
      <c r="IP238" s="28"/>
      <c r="IQ238" s="28"/>
    </row>
    <row r="239" spans="9:251" x14ac:dyDescent="0.35">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row>
    <row r="240" spans="9:251" x14ac:dyDescent="0.35">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c r="IN240" s="28"/>
      <c r="IO240" s="28"/>
      <c r="IP240" s="28"/>
      <c r="IQ240" s="28"/>
    </row>
    <row r="241" spans="9:251" x14ac:dyDescent="0.35">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c r="IO241" s="28"/>
      <c r="IP241" s="28"/>
      <c r="IQ241" s="28"/>
    </row>
    <row r="242" spans="9:251" x14ac:dyDescent="0.35">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c r="IN242" s="28"/>
      <c r="IO242" s="28"/>
      <c r="IP242" s="28"/>
      <c r="IQ242" s="28"/>
    </row>
    <row r="243" spans="9:251" x14ac:dyDescent="0.35">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row>
    <row r="244" spans="9:251" x14ac:dyDescent="0.35">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c r="IN244" s="28"/>
      <c r="IO244" s="28"/>
      <c r="IP244" s="28"/>
      <c r="IQ244" s="28"/>
    </row>
    <row r="245" spans="9:251" x14ac:dyDescent="0.35">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c r="IN245" s="28"/>
      <c r="IO245" s="28"/>
      <c r="IP245" s="28"/>
      <c r="IQ245" s="28"/>
    </row>
    <row r="246" spans="9:251" x14ac:dyDescent="0.35">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c r="IN246" s="28"/>
      <c r="IO246" s="28"/>
      <c r="IP246" s="28"/>
      <c r="IQ246" s="28"/>
    </row>
    <row r="247" spans="9:251" x14ac:dyDescent="0.35">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c r="IN247" s="28"/>
      <c r="IO247" s="28"/>
      <c r="IP247" s="28"/>
      <c r="IQ247" s="28"/>
    </row>
    <row r="248" spans="9:251" x14ac:dyDescent="0.35">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c r="IN248" s="28"/>
      <c r="IO248" s="28"/>
      <c r="IP248" s="28"/>
      <c r="IQ248" s="28"/>
    </row>
    <row r="249" spans="9:251" x14ac:dyDescent="0.35">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c r="IN249" s="28"/>
      <c r="IO249" s="28"/>
      <c r="IP249" s="28"/>
      <c r="IQ249" s="28"/>
    </row>
    <row r="250" spans="9:251" x14ac:dyDescent="0.35">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c r="IN250" s="28"/>
      <c r="IO250" s="28"/>
      <c r="IP250" s="28"/>
      <c r="IQ250" s="28"/>
    </row>
    <row r="251" spans="9:251" x14ac:dyDescent="0.35">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c r="IN251" s="28"/>
      <c r="IO251" s="28"/>
      <c r="IP251" s="28"/>
      <c r="IQ251" s="28"/>
    </row>
    <row r="252" spans="9:251" x14ac:dyDescent="0.35">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c r="IN252" s="28"/>
      <c r="IO252" s="28"/>
      <c r="IP252" s="28"/>
      <c r="IQ252" s="28"/>
    </row>
    <row r="253" spans="9:251" x14ac:dyDescent="0.35">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c r="IN253" s="28"/>
      <c r="IO253" s="28"/>
      <c r="IP253" s="28"/>
      <c r="IQ253" s="28"/>
    </row>
    <row r="254" spans="9:251" x14ac:dyDescent="0.35">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c r="GF254" s="28"/>
      <c r="GG254" s="28"/>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28"/>
      <c r="IF254" s="28"/>
      <c r="IG254" s="28"/>
      <c r="IH254" s="28"/>
      <c r="II254" s="28"/>
      <c r="IJ254" s="28"/>
      <c r="IK254" s="28"/>
      <c r="IL254" s="28"/>
      <c r="IM254" s="28"/>
      <c r="IN254" s="28"/>
      <c r="IO254" s="28"/>
      <c r="IP254" s="28"/>
      <c r="IQ254" s="28"/>
    </row>
    <row r="255" spans="9:251" x14ac:dyDescent="0.35">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c r="IN255" s="28"/>
      <c r="IO255" s="28"/>
      <c r="IP255" s="28"/>
      <c r="IQ255" s="28"/>
    </row>
    <row r="256" spans="9:251" x14ac:dyDescent="0.35">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c r="IN256" s="28"/>
      <c r="IO256" s="28"/>
      <c r="IP256" s="28"/>
      <c r="IQ256" s="28"/>
    </row>
    <row r="257" spans="9:251" x14ac:dyDescent="0.35">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c r="DX257" s="28"/>
      <c r="DY257" s="28"/>
      <c r="DZ257" s="28"/>
      <c r="EA257" s="28"/>
      <c r="EB257" s="28"/>
      <c r="EC257" s="28"/>
      <c r="ED257" s="28"/>
      <c r="EE257" s="28"/>
      <c r="EF257" s="28"/>
      <c r="EG257" s="28"/>
      <c r="EH257" s="28"/>
      <c r="EI257" s="28"/>
      <c r="EJ257" s="28"/>
      <c r="EK257" s="28"/>
      <c r="EL257" s="28"/>
      <c r="EM257" s="28"/>
      <c r="EN257" s="28"/>
      <c r="EO257" s="28"/>
      <c r="EP257" s="28"/>
      <c r="EQ257" s="28"/>
      <c r="ER257" s="28"/>
      <c r="ES257" s="28"/>
      <c r="ET257" s="28"/>
      <c r="EU257" s="28"/>
      <c r="EV257" s="28"/>
      <c r="EW257" s="28"/>
      <c r="EX257" s="28"/>
      <c r="EY257" s="28"/>
      <c r="EZ257" s="28"/>
      <c r="FA257" s="28"/>
      <c r="FB257" s="28"/>
      <c r="FC257" s="28"/>
      <c r="FD257" s="28"/>
      <c r="FE257" s="28"/>
      <c r="FF257" s="28"/>
      <c r="FG257" s="28"/>
      <c r="FH257" s="28"/>
      <c r="FI257" s="28"/>
      <c r="FJ257" s="28"/>
      <c r="FK257" s="28"/>
      <c r="FL257" s="28"/>
      <c r="FM257" s="28"/>
      <c r="FN257" s="28"/>
      <c r="FO257" s="28"/>
      <c r="FP257" s="28"/>
      <c r="FQ257" s="28"/>
      <c r="FR257" s="28"/>
      <c r="FS257" s="28"/>
      <c r="FT257" s="28"/>
      <c r="FU257" s="28"/>
      <c r="FV257" s="28"/>
      <c r="FW257" s="28"/>
      <c r="FX257" s="28"/>
      <c r="FY257" s="28"/>
      <c r="FZ257" s="28"/>
      <c r="GA257" s="28"/>
      <c r="GB257" s="28"/>
      <c r="GC257" s="28"/>
      <c r="GD257" s="28"/>
      <c r="GE257" s="28"/>
      <c r="GF257" s="28"/>
      <c r="GG257" s="28"/>
      <c r="GH257" s="28"/>
      <c r="GI257" s="28"/>
      <c r="GJ257" s="28"/>
      <c r="GK257" s="28"/>
      <c r="GL257" s="28"/>
      <c r="GM257" s="28"/>
      <c r="GN257" s="28"/>
      <c r="GO257" s="28"/>
      <c r="GP257" s="28"/>
      <c r="GQ257" s="28"/>
      <c r="GR257" s="28"/>
      <c r="GS257" s="28"/>
      <c r="GT257" s="28"/>
      <c r="GU257" s="28"/>
      <c r="GV257" s="28"/>
      <c r="GW257" s="28"/>
      <c r="GX257" s="28"/>
      <c r="GY257" s="28"/>
      <c r="GZ257" s="28"/>
      <c r="HA257" s="28"/>
      <c r="HB257" s="28"/>
      <c r="HC257" s="28"/>
      <c r="HD257" s="28"/>
      <c r="HE257" s="28"/>
      <c r="HF257" s="28"/>
      <c r="HG257" s="28"/>
      <c r="HH257" s="28"/>
      <c r="HI257" s="28"/>
      <c r="HJ257" s="28"/>
      <c r="HK257" s="28"/>
      <c r="HL257" s="28"/>
      <c r="HM257" s="28"/>
      <c r="HN257" s="28"/>
      <c r="HO257" s="28"/>
      <c r="HP257" s="28"/>
      <c r="HQ257" s="28"/>
      <c r="HR257" s="28"/>
      <c r="HS257" s="28"/>
      <c r="HT257" s="28"/>
      <c r="HU257" s="28"/>
      <c r="HV257" s="28"/>
      <c r="HW257" s="28"/>
      <c r="HX257" s="28"/>
      <c r="HY257" s="28"/>
      <c r="HZ257" s="28"/>
      <c r="IA257" s="28"/>
      <c r="IB257" s="28"/>
      <c r="IC257" s="28"/>
      <c r="ID257" s="28"/>
      <c r="IE257" s="28"/>
      <c r="IF257" s="28"/>
      <c r="IG257" s="28"/>
      <c r="IH257" s="28"/>
      <c r="II257" s="28"/>
      <c r="IJ257" s="28"/>
      <c r="IK257" s="28"/>
      <c r="IL257" s="28"/>
      <c r="IM257" s="28"/>
      <c r="IN257" s="28"/>
      <c r="IO257" s="28"/>
      <c r="IP257" s="28"/>
      <c r="IQ257" s="28"/>
    </row>
    <row r="258" spans="9:251" x14ac:dyDescent="0.35">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c r="DX258" s="28"/>
      <c r="DY258" s="28"/>
      <c r="DZ258" s="28"/>
      <c r="EA258" s="28"/>
      <c r="EB258" s="28"/>
      <c r="EC258" s="28"/>
      <c r="ED258" s="28"/>
      <c r="EE258" s="28"/>
      <c r="EF258" s="28"/>
      <c r="EG258" s="28"/>
      <c r="EH258" s="28"/>
      <c r="EI258" s="28"/>
      <c r="EJ258" s="28"/>
      <c r="EK258" s="28"/>
      <c r="EL258" s="28"/>
      <c r="EM258" s="28"/>
      <c r="EN258" s="28"/>
      <c r="EO258" s="28"/>
      <c r="EP258" s="28"/>
      <c r="EQ258" s="28"/>
      <c r="ER258" s="28"/>
      <c r="ES258" s="28"/>
      <c r="ET258" s="28"/>
      <c r="EU258" s="28"/>
      <c r="EV258" s="28"/>
      <c r="EW258" s="28"/>
      <c r="EX258" s="28"/>
      <c r="EY258" s="28"/>
      <c r="EZ258" s="28"/>
      <c r="FA258" s="28"/>
      <c r="FB258" s="28"/>
      <c r="FC258" s="28"/>
      <c r="FD258" s="28"/>
      <c r="FE258" s="28"/>
      <c r="FF258" s="28"/>
      <c r="FG258" s="28"/>
      <c r="FH258" s="28"/>
      <c r="FI258" s="28"/>
      <c r="FJ258" s="28"/>
      <c r="FK258" s="28"/>
      <c r="FL258" s="28"/>
      <c r="FM258" s="28"/>
      <c r="FN258" s="28"/>
      <c r="FO258" s="28"/>
      <c r="FP258" s="28"/>
      <c r="FQ258" s="28"/>
      <c r="FR258" s="28"/>
      <c r="FS258" s="28"/>
      <c r="FT258" s="28"/>
      <c r="FU258" s="28"/>
      <c r="FV258" s="28"/>
      <c r="FW258" s="28"/>
      <c r="FX258" s="28"/>
      <c r="FY258" s="28"/>
      <c r="FZ258" s="28"/>
      <c r="GA258" s="28"/>
      <c r="GB258" s="28"/>
      <c r="GC258" s="28"/>
      <c r="GD258" s="28"/>
      <c r="GE258" s="28"/>
      <c r="GF258" s="28"/>
      <c r="GG258" s="28"/>
      <c r="GH258" s="28"/>
      <c r="GI258" s="28"/>
      <c r="GJ258" s="28"/>
      <c r="GK258" s="28"/>
      <c r="GL258" s="28"/>
      <c r="GM258" s="28"/>
      <c r="GN258" s="28"/>
      <c r="GO258" s="28"/>
      <c r="GP258" s="28"/>
      <c r="GQ258" s="28"/>
      <c r="GR258" s="28"/>
      <c r="GS258" s="28"/>
      <c r="GT258" s="28"/>
      <c r="GU258" s="28"/>
      <c r="GV258" s="28"/>
      <c r="GW258" s="28"/>
      <c r="GX258" s="28"/>
      <c r="GY258" s="28"/>
      <c r="GZ258" s="28"/>
      <c r="HA258" s="28"/>
      <c r="HB258" s="28"/>
      <c r="HC258" s="28"/>
      <c r="HD258" s="28"/>
      <c r="HE258" s="28"/>
      <c r="HF258" s="28"/>
      <c r="HG258" s="28"/>
      <c r="HH258" s="28"/>
      <c r="HI258" s="28"/>
      <c r="HJ258" s="28"/>
      <c r="HK258" s="28"/>
      <c r="HL258" s="28"/>
      <c r="HM258" s="28"/>
      <c r="HN258" s="28"/>
      <c r="HO258" s="28"/>
      <c r="HP258" s="28"/>
      <c r="HQ258" s="28"/>
      <c r="HR258" s="28"/>
      <c r="HS258" s="28"/>
      <c r="HT258" s="28"/>
      <c r="HU258" s="28"/>
      <c r="HV258" s="28"/>
      <c r="HW258" s="28"/>
      <c r="HX258" s="28"/>
      <c r="HY258" s="28"/>
      <c r="HZ258" s="28"/>
      <c r="IA258" s="28"/>
      <c r="IB258" s="28"/>
      <c r="IC258" s="28"/>
      <c r="ID258" s="28"/>
      <c r="IE258" s="28"/>
      <c r="IF258" s="28"/>
      <c r="IG258" s="28"/>
      <c r="IH258" s="28"/>
      <c r="II258" s="28"/>
      <c r="IJ258" s="28"/>
      <c r="IK258" s="28"/>
      <c r="IL258" s="28"/>
      <c r="IM258" s="28"/>
      <c r="IN258" s="28"/>
      <c r="IO258" s="28"/>
      <c r="IP258" s="28"/>
      <c r="IQ258" s="28"/>
    </row>
    <row r="259" spans="9:251" x14ac:dyDescent="0.35">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c r="DX259" s="28"/>
      <c r="DY259" s="28"/>
      <c r="DZ259" s="28"/>
      <c r="EA259" s="28"/>
      <c r="EB259" s="28"/>
      <c r="EC259" s="28"/>
      <c r="ED259" s="28"/>
      <c r="EE259" s="28"/>
      <c r="EF259" s="28"/>
      <c r="EG259" s="28"/>
      <c r="EH259" s="28"/>
      <c r="EI259" s="28"/>
      <c r="EJ259" s="28"/>
      <c r="EK259" s="28"/>
      <c r="EL259" s="28"/>
      <c r="EM259" s="28"/>
      <c r="EN259" s="28"/>
      <c r="EO259" s="28"/>
      <c r="EP259" s="28"/>
      <c r="EQ259" s="28"/>
      <c r="ER259" s="28"/>
      <c r="ES259" s="28"/>
      <c r="ET259" s="28"/>
      <c r="EU259" s="28"/>
      <c r="EV259" s="28"/>
      <c r="EW259" s="28"/>
      <c r="EX259" s="28"/>
      <c r="EY259" s="28"/>
      <c r="EZ259" s="28"/>
      <c r="FA259" s="28"/>
      <c r="FB259" s="28"/>
      <c r="FC259" s="28"/>
      <c r="FD259" s="28"/>
      <c r="FE259" s="28"/>
      <c r="FF259" s="28"/>
      <c r="FG259" s="28"/>
      <c r="FH259" s="28"/>
      <c r="FI259" s="28"/>
      <c r="FJ259" s="28"/>
      <c r="FK259" s="28"/>
      <c r="FL259" s="28"/>
      <c r="FM259" s="28"/>
      <c r="FN259" s="28"/>
      <c r="FO259" s="28"/>
      <c r="FP259" s="28"/>
      <c r="FQ259" s="28"/>
      <c r="FR259" s="28"/>
      <c r="FS259" s="28"/>
      <c r="FT259" s="28"/>
      <c r="FU259" s="28"/>
      <c r="FV259" s="28"/>
      <c r="FW259" s="28"/>
      <c r="FX259" s="28"/>
      <c r="FY259" s="28"/>
      <c r="FZ259" s="28"/>
      <c r="GA259" s="28"/>
      <c r="GB259" s="28"/>
      <c r="GC259" s="28"/>
      <c r="GD259" s="28"/>
      <c r="GE259" s="28"/>
      <c r="GF259" s="28"/>
      <c r="GG259" s="28"/>
      <c r="GH259" s="28"/>
      <c r="GI259" s="28"/>
      <c r="GJ259" s="28"/>
      <c r="GK259" s="28"/>
      <c r="GL259" s="28"/>
      <c r="GM259" s="28"/>
      <c r="GN259" s="28"/>
      <c r="GO259" s="28"/>
      <c r="GP259" s="28"/>
      <c r="GQ259" s="28"/>
      <c r="GR259" s="28"/>
      <c r="GS259" s="28"/>
      <c r="GT259" s="28"/>
      <c r="GU259" s="28"/>
      <c r="GV259" s="28"/>
      <c r="GW259" s="28"/>
      <c r="GX259" s="28"/>
      <c r="GY259" s="28"/>
      <c r="GZ259" s="28"/>
      <c r="HA259" s="28"/>
      <c r="HB259" s="28"/>
      <c r="HC259" s="28"/>
      <c r="HD259" s="28"/>
      <c r="HE259" s="28"/>
      <c r="HF259" s="28"/>
      <c r="HG259" s="28"/>
      <c r="HH259" s="28"/>
      <c r="HI259" s="28"/>
      <c r="HJ259" s="28"/>
      <c r="HK259" s="28"/>
      <c r="HL259" s="28"/>
      <c r="HM259" s="28"/>
      <c r="HN259" s="28"/>
      <c r="HO259" s="28"/>
      <c r="HP259" s="28"/>
      <c r="HQ259" s="28"/>
      <c r="HR259" s="28"/>
      <c r="HS259" s="28"/>
      <c r="HT259" s="28"/>
      <c r="HU259" s="28"/>
      <c r="HV259" s="28"/>
      <c r="HW259" s="28"/>
      <c r="HX259" s="28"/>
      <c r="HY259" s="28"/>
      <c r="HZ259" s="28"/>
      <c r="IA259" s="28"/>
      <c r="IB259" s="28"/>
      <c r="IC259" s="28"/>
      <c r="ID259" s="28"/>
      <c r="IE259" s="28"/>
      <c r="IF259" s="28"/>
      <c r="IG259" s="28"/>
      <c r="IH259" s="28"/>
      <c r="II259" s="28"/>
      <c r="IJ259" s="28"/>
      <c r="IK259" s="28"/>
      <c r="IL259" s="28"/>
      <c r="IM259" s="28"/>
      <c r="IN259" s="28"/>
      <c r="IO259" s="28"/>
      <c r="IP259" s="28"/>
      <c r="IQ259" s="28"/>
    </row>
    <row r="260" spans="9:251" x14ac:dyDescent="0.35">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c r="DX260" s="28"/>
      <c r="DY260" s="28"/>
      <c r="DZ260" s="28"/>
      <c r="EA260" s="28"/>
      <c r="EB260" s="28"/>
      <c r="EC260" s="28"/>
      <c r="ED260" s="28"/>
      <c r="EE260" s="28"/>
      <c r="EF260" s="28"/>
      <c r="EG260" s="28"/>
      <c r="EH260" s="28"/>
      <c r="EI260" s="28"/>
      <c r="EJ260" s="28"/>
      <c r="EK260" s="28"/>
      <c r="EL260" s="28"/>
      <c r="EM260" s="28"/>
      <c r="EN260" s="28"/>
      <c r="EO260" s="28"/>
      <c r="EP260" s="28"/>
      <c r="EQ260" s="28"/>
      <c r="ER260" s="28"/>
      <c r="ES260" s="28"/>
      <c r="ET260" s="28"/>
      <c r="EU260" s="28"/>
      <c r="EV260" s="28"/>
      <c r="EW260" s="28"/>
      <c r="EX260" s="28"/>
      <c r="EY260" s="28"/>
      <c r="EZ260" s="28"/>
      <c r="FA260" s="28"/>
      <c r="FB260" s="28"/>
      <c r="FC260" s="28"/>
      <c r="FD260" s="28"/>
      <c r="FE260" s="28"/>
      <c r="FF260" s="28"/>
      <c r="FG260" s="28"/>
      <c r="FH260" s="28"/>
      <c r="FI260" s="28"/>
      <c r="FJ260" s="28"/>
      <c r="FK260" s="28"/>
      <c r="FL260" s="28"/>
      <c r="FM260" s="28"/>
      <c r="FN260" s="28"/>
      <c r="FO260" s="28"/>
      <c r="FP260" s="28"/>
      <c r="FQ260" s="28"/>
      <c r="FR260" s="28"/>
      <c r="FS260" s="28"/>
      <c r="FT260" s="28"/>
      <c r="FU260" s="28"/>
      <c r="FV260" s="28"/>
      <c r="FW260" s="28"/>
      <c r="FX260" s="28"/>
      <c r="FY260" s="28"/>
      <c r="FZ260" s="28"/>
      <c r="GA260" s="28"/>
      <c r="GB260" s="28"/>
      <c r="GC260" s="28"/>
      <c r="GD260" s="28"/>
      <c r="GE260" s="28"/>
      <c r="GF260" s="28"/>
      <c r="GG260" s="28"/>
      <c r="GH260" s="28"/>
      <c r="GI260" s="28"/>
      <c r="GJ260" s="28"/>
      <c r="GK260" s="28"/>
      <c r="GL260" s="28"/>
      <c r="GM260" s="28"/>
      <c r="GN260" s="28"/>
      <c r="GO260" s="28"/>
      <c r="GP260" s="28"/>
      <c r="GQ260" s="28"/>
      <c r="GR260" s="28"/>
      <c r="GS260" s="28"/>
      <c r="GT260" s="28"/>
      <c r="GU260" s="28"/>
      <c r="GV260" s="28"/>
      <c r="GW260" s="28"/>
      <c r="GX260" s="28"/>
      <c r="GY260" s="28"/>
      <c r="GZ260" s="28"/>
      <c r="HA260" s="28"/>
      <c r="HB260" s="28"/>
      <c r="HC260" s="28"/>
      <c r="HD260" s="28"/>
      <c r="HE260" s="28"/>
      <c r="HF260" s="28"/>
      <c r="HG260" s="28"/>
      <c r="HH260" s="28"/>
      <c r="HI260" s="28"/>
      <c r="HJ260" s="28"/>
      <c r="HK260" s="28"/>
      <c r="HL260" s="28"/>
      <c r="HM260" s="28"/>
      <c r="HN260" s="28"/>
      <c r="HO260" s="28"/>
      <c r="HP260" s="28"/>
      <c r="HQ260" s="28"/>
      <c r="HR260" s="28"/>
      <c r="HS260" s="28"/>
      <c r="HT260" s="28"/>
      <c r="HU260" s="28"/>
      <c r="HV260" s="28"/>
      <c r="HW260" s="28"/>
      <c r="HX260" s="28"/>
      <c r="HY260" s="28"/>
      <c r="HZ260" s="28"/>
      <c r="IA260" s="28"/>
      <c r="IB260" s="28"/>
      <c r="IC260" s="28"/>
      <c r="ID260" s="28"/>
      <c r="IE260" s="28"/>
      <c r="IF260" s="28"/>
      <c r="IG260" s="28"/>
      <c r="IH260" s="28"/>
      <c r="II260" s="28"/>
      <c r="IJ260" s="28"/>
      <c r="IK260" s="28"/>
      <c r="IL260" s="28"/>
      <c r="IM260" s="28"/>
      <c r="IN260" s="28"/>
      <c r="IO260" s="28"/>
      <c r="IP260" s="28"/>
      <c r="IQ260" s="28"/>
    </row>
    <row r="261" spans="9:251" x14ac:dyDescent="0.35">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c r="HU261" s="28"/>
      <c r="HV261" s="28"/>
      <c r="HW261" s="28"/>
      <c r="HX261" s="28"/>
      <c r="HY261" s="28"/>
      <c r="HZ261" s="28"/>
      <c r="IA261" s="28"/>
      <c r="IB261" s="28"/>
      <c r="IC261" s="28"/>
      <c r="ID261" s="28"/>
      <c r="IE261" s="28"/>
      <c r="IF261" s="28"/>
      <c r="IG261" s="28"/>
      <c r="IH261" s="28"/>
      <c r="II261" s="28"/>
      <c r="IJ261" s="28"/>
      <c r="IK261" s="28"/>
      <c r="IL261" s="28"/>
      <c r="IM261" s="28"/>
      <c r="IN261" s="28"/>
      <c r="IO261" s="28"/>
      <c r="IP261" s="28"/>
      <c r="IQ261" s="28"/>
    </row>
    <row r="262" spans="9:251" x14ac:dyDescent="0.35">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c r="IN262" s="28"/>
      <c r="IO262" s="28"/>
      <c r="IP262" s="28"/>
      <c r="IQ262" s="28"/>
    </row>
    <row r="263" spans="9:251" x14ac:dyDescent="0.35">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c r="HU263" s="28"/>
      <c r="HV263" s="28"/>
      <c r="HW263" s="28"/>
      <c r="HX263" s="28"/>
      <c r="HY263" s="28"/>
      <c r="HZ263" s="28"/>
      <c r="IA263" s="28"/>
      <c r="IB263" s="28"/>
      <c r="IC263" s="28"/>
      <c r="ID263" s="28"/>
      <c r="IE263" s="28"/>
      <c r="IF263" s="28"/>
      <c r="IG263" s="28"/>
      <c r="IH263" s="28"/>
      <c r="II263" s="28"/>
      <c r="IJ263" s="28"/>
      <c r="IK263" s="28"/>
      <c r="IL263" s="28"/>
      <c r="IM263" s="28"/>
      <c r="IN263" s="28"/>
      <c r="IO263" s="28"/>
      <c r="IP263" s="28"/>
      <c r="IQ263" s="28"/>
    </row>
    <row r="264" spans="9:251" x14ac:dyDescent="0.35">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c r="FF264" s="28"/>
      <c r="FG264" s="28"/>
      <c r="FH264" s="28"/>
      <c r="FI264" s="28"/>
      <c r="FJ264" s="28"/>
      <c r="FK264" s="28"/>
      <c r="FL264" s="28"/>
      <c r="FM264" s="28"/>
      <c r="FN264" s="28"/>
      <c r="FO264" s="28"/>
      <c r="FP264" s="28"/>
      <c r="FQ264" s="28"/>
      <c r="FR264" s="28"/>
      <c r="FS264" s="28"/>
      <c r="FT264" s="28"/>
      <c r="FU264" s="28"/>
      <c r="FV264" s="28"/>
      <c r="FW264" s="28"/>
      <c r="FX264" s="28"/>
      <c r="FY264" s="28"/>
      <c r="FZ264" s="28"/>
      <c r="GA264" s="28"/>
      <c r="GB264" s="28"/>
      <c r="GC264" s="28"/>
      <c r="GD264" s="28"/>
      <c r="GE264" s="28"/>
      <c r="GF264" s="28"/>
      <c r="GG264" s="28"/>
      <c r="GH264" s="28"/>
      <c r="GI264" s="28"/>
      <c r="GJ264" s="28"/>
      <c r="GK264" s="28"/>
      <c r="GL264" s="28"/>
      <c r="GM264" s="28"/>
      <c r="GN264" s="28"/>
      <c r="GO264" s="28"/>
      <c r="GP264" s="28"/>
      <c r="GQ264" s="28"/>
      <c r="GR264" s="28"/>
      <c r="GS264" s="28"/>
      <c r="GT264" s="28"/>
      <c r="GU264" s="28"/>
      <c r="GV264" s="28"/>
      <c r="GW264" s="28"/>
      <c r="GX264" s="28"/>
      <c r="GY264" s="28"/>
      <c r="GZ264" s="28"/>
      <c r="HA264" s="28"/>
      <c r="HB264" s="28"/>
      <c r="HC264" s="28"/>
      <c r="HD264" s="28"/>
      <c r="HE264" s="28"/>
      <c r="HF264" s="28"/>
      <c r="HG264" s="28"/>
      <c r="HH264" s="28"/>
      <c r="HI264" s="28"/>
      <c r="HJ264" s="28"/>
      <c r="HK264" s="28"/>
      <c r="HL264" s="28"/>
      <c r="HM264" s="28"/>
      <c r="HN264" s="28"/>
      <c r="HO264" s="28"/>
      <c r="HP264" s="28"/>
      <c r="HQ264" s="28"/>
      <c r="HR264" s="28"/>
      <c r="HS264" s="28"/>
      <c r="HT264" s="28"/>
      <c r="HU264" s="28"/>
      <c r="HV264" s="28"/>
      <c r="HW264" s="28"/>
      <c r="HX264" s="28"/>
      <c r="HY264" s="28"/>
      <c r="HZ264" s="28"/>
      <c r="IA264" s="28"/>
      <c r="IB264" s="28"/>
      <c r="IC264" s="28"/>
      <c r="ID264" s="28"/>
      <c r="IE264" s="28"/>
      <c r="IF264" s="28"/>
      <c r="IG264" s="28"/>
      <c r="IH264" s="28"/>
      <c r="II264" s="28"/>
      <c r="IJ264" s="28"/>
      <c r="IK264" s="28"/>
      <c r="IL264" s="28"/>
      <c r="IM264" s="28"/>
      <c r="IN264" s="28"/>
      <c r="IO264" s="28"/>
      <c r="IP264" s="28"/>
      <c r="IQ264" s="28"/>
    </row>
    <row r="265" spans="9:251" x14ac:dyDescent="0.35">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28"/>
      <c r="IF265" s="28"/>
      <c r="IG265" s="28"/>
      <c r="IH265" s="28"/>
      <c r="II265" s="28"/>
      <c r="IJ265" s="28"/>
      <c r="IK265" s="28"/>
      <c r="IL265" s="28"/>
      <c r="IM265" s="28"/>
      <c r="IN265" s="28"/>
      <c r="IO265" s="28"/>
      <c r="IP265" s="28"/>
      <c r="IQ265" s="28"/>
    </row>
    <row r="266" spans="9:251" x14ac:dyDescent="0.35">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28"/>
      <c r="GC266" s="28"/>
      <c r="GD266" s="28"/>
      <c r="GE266" s="28"/>
      <c r="GF266" s="28"/>
      <c r="GG266" s="28"/>
      <c r="GH266" s="28"/>
      <c r="GI266" s="28"/>
      <c r="GJ266" s="28"/>
      <c r="GK266" s="28"/>
      <c r="GL266" s="28"/>
      <c r="GM266" s="28"/>
      <c r="GN266" s="28"/>
      <c r="GO266" s="28"/>
      <c r="GP266" s="28"/>
      <c r="GQ266" s="28"/>
      <c r="GR266" s="28"/>
      <c r="GS266" s="28"/>
      <c r="GT266" s="28"/>
      <c r="GU266" s="28"/>
      <c r="GV266" s="28"/>
      <c r="GW266" s="28"/>
      <c r="GX266" s="28"/>
      <c r="GY266" s="28"/>
      <c r="GZ266" s="28"/>
      <c r="HA266" s="28"/>
      <c r="HB266" s="28"/>
      <c r="HC266" s="28"/>
      <c r="HD266" s="28"/>
      <c r="HE266" s="28"/>
      <c r="HF266" s="28"/>
      <c r="HG266" s="28"/>
      <c r="HH266" s="28"/>
      <c r="HI266" s="28"/>
      <c r="HJ266" s="28"/>
      <c r="HK266" s="28"/>
      <c r="HL266" s="28"/>
      <c r="HM266" s="28"/>
      <c r="HN266" s="28"/>
      <c r="HO266" s="28"/>
      <c r="HP266" s="28"/>
      <c r="HQ266" s="28"/>
      <c r="HR266" s="28"/>
      <c r="HS266" s="28"/>
      <c r="HT266" s="28"/>
      <c r="HU266" s="28"/>
      <c r="HV266" s="28"/>
      <c r="HW266" s="28"/>
      <c r="HX266" s="28"/>
      <c r="HY266" s="28"/>
      <c r="HZ266" s="28"/>
      <c r="IA266" s="28"/>
      <c r="IB266" s="28"/>
      <c r="IC266" s="28"/>
      <c r="ID266" s="28"/>
      <c r="IE266" s="28"/>
      <c r="IF266" s="28"/>
      <c r="IG266" s="28"/>
      <c r="IH266" s="28"/>
      <c r="II266" s="28"/>
      <c r="IJ266" s="28"/>
      <c r="IK266" s="28"/>
      <c r="IL266" s="28"/>
      <c r="IM266" s="28"/>
      <c r="IN266" s="28"/>
      <c r="IO266" s="28"/>
      <c r="IP266" s="28"/>
      <c r="IQ266" s="28"/>
    </row>
    <row r="267" spans="9:251" x14ac:dyDescent="0.35">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c r="FF267" s="28"/>
      <c r="FG267" s="28"/>
      <c r="FH267" s="28"/>
      <c r="FI267" s="28"/>
      <c r="FJ267" s="28"/>
      <c r="FK267" s="28"/>
      <c r="FL267" s="28"/>
      <c r="FM267" s="28"/>
      <c r="FN267" s="28"/>
      <c r="FO267" s="28"/>
      <c r="FP267" s="28"/>
      <c r="FQ267" s="28"/>
      <c r="FR267" s="28"/>
      <c r="FS267" s="28"/>
      <c r="FT267" s="28"/>
      <c r="FU267" s="28"/>
      <c r="FV267" s="28"/>
      <c r="FW267" s="28"/>
      <c r="FX267" s="28"/>
      <c r="FY267" s="28"/>
      <c r="FZ267" s="28"/>
      <c r="GA267" s="28"/>
      <c r="GB267" s="28"/>
      <c r="GC267" s="28"/>
      <c r="GD267" s="28"/>
      <c r="GE267" s="28"/>
      <c r="GF267" s="28"/>
      <c r="GG267" s="28"/>
      <c r="GH267" s="28"/>
      <c r="GI267" s="28"/>
      <c r="GJ267" s="28"/>
      <c r="GK267" s="28"/>
      <c r="GL267" s="28"/>
      <c r="GM267" s="28"/>
      <c r="GN267" s="28"/>
      <c r="GO267" s="28"/>
      <c r="GP267" s="28"/>
      <c r="GQ267" s="28"/>
      <c r="GR267" s="28"/>
      <c r="GS267" s="28"/>
      <c r="GT267" s="28"/>
      <c r="GU267" s="28"/>
      <c r="GV267" s="28"/>
      <c r="GW267" s="28"/>
      <c r="GX267" s="28"/>
      <c r="GY267" s="28"/>
      <c r="GZ267" s="28"/>
      <c r="HA267" s="28"/>
      <c r="HB267" s="28"/>
      <c r="HC267" s="28"/>
      <c r="HD267" s="28"/>
      <c r="HE267" s="28"/>
      <c r="HF267" s="28"/>
      <c r="HG267" s="28"/>
      <c r="HH267" s="28"/>
      <c r="HI267" s="28"/>
      <c r="HJ267" s="28"/>
      <c r="HK267" s="28"/>
      <c r="HL267" s="28"/>
      <c r="HM267" s="28"/>
      <c r="HN267" s="28"/>
      <c r="HO267" s="28"/>
      <c r="HP267" s="28"/>
      <c r="HQ267" s="28"/>
      <c r="HR267" s="28"/>
      <c r="HS267" s="28"/>
      <c r="HT267" s="28"/>
      <c r="HU267" s="28"/>
      <c r="HV267" s="28"/>
      <c r="HW267" s="28"/>
      <c r="HX267" s="28"/>
      <c r="HY267" s="28"/>
      <c r="HZ267" s="28"/>
      <c r="IA267" s="28"/>
      <c r="IB267" s="28"/>
      <c r="IC267" s="28"/>
      <c r="ID267" s="28"/>
      <c r="IE267" s="28"/>
      <c r="IF267" s="28"/>
      <c r="IG267" s="28"/>
      <c r="IH267" s="28"/>
      <c r="II267" s="28"/>
      <c r="IJ267" s="28"/>
      <c r="IK267" s="28"/>
      <c r="IL267" s="28"/>
      <c r="IM267" s="28"/>
      <c r="IN267" s="28"/>
      <c r="IO267" s="28"/>
      <c r="IP267" s="28"/>
      <c r="IQ267" s="28"/>
    </row>
    <row r="268" spans="9:251" x14ac:dyDescent="0.35">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c r="HU268" s="28"/>
      <c r="HV268" s="28"/>
      <c r="HW268" s="28"/>
      <c r="HX268" s="28"/>
      <c r="HY268" s="28"/>
      <c r="HZ268" s="28"/>
      <c r="IA268" s="28"/>
      <c r="IB268" s="28"/>
      <c r="IC268" s="28"/>
      <c r="ID268" s="28"/>
      <c r="IE268" s="28"/>
      <c r="IF268" s="28"/>
      <c r="IG268" s="28"/>
      <c r="IH268" s="28"/>
      <c r="II268" s="28"/>
      <c r="IJ268" s="28"/>
      <c r="IK268" s="28"/>
      <c r="IL268" s="28"/>
      <c r="IM268" s="28"/>
      <c r="IN268" s="28"/>
      <c r="IO268" s="28"/>
      <c r="IP268" s="28"/>
      <c r="IQ268" s="28"/>
    </row>
    <row r="269" spans="9:251" x14ac:dyDescent="0.35">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c r="HU269" s="28"/>
      <c r="HV269" s="28"/>
      <c r="HW269" s="28"/>
      <c r="HX269" s="28"/>
      <c r="HY269" s="28"/>
      <c r="HZ269" s="28"/>
      <c r="IA269" s="28"/>
      <c r="IB269" s="28"/>
      <c r="IC269" s="28"/>
      <c r="ID269" s="28"/>
      <c r="IE269" s="28"/>
      <c r="IF269" s="28"/>
      <c r="IG269" s="28"/>
      <c r="IH269" s="28"/>
      <c r="II269" s="28"/>
      <c r="IJ269" s="28"/>
      <c r="IK269" s="28"/>
      <c r="IL269" s="28"/>
      <c r="IM269" s="28"/>
      <c r="IN269" s="28"/>
      <c r="IO269" s="28"/>
      <c r="IP269" s="28"/>
      <c r="IQ269" s="28"/>
    </row>
    <row r="270" spans="9:251" x14ac:dyDescent="0.35">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c r="HU270" s="28"/>
      <c r="HV270" s="28"/>
      <c r="HW270" s="28"/>
      <c r="HX270" s="28"/>
      <c r="HY270" s="28"/>
      <c r="HZ270" s="28"/>
      <c r="IA270" s="28"/>
      <c r="IB270" s="28"/>
      <c r="IC270" s="28"/>
      <c r="ID270" s="28"/>
      <c r="IE270" s="28"/>
      <c r="IF270" s="28"/>
      <c r="IG270" s="28"/>
      <c r="IH270" s="28"/>
      <c r="II270" s="28"/>
      <c r="IJ270" s="28"/>
      <c r="IK270" s="28"/>
      <c r="IL270" s="28"/>
      <c r="IM270" s="28"/>
      <c r="IN270" s="28"/>
      <c r="IO270" s="28"/>
      <c r="IP270" s="28"/>
      <c r="IQ270" s="28"/>
    </row>
    <row r="271" spans="9:251" x14ac:dyDescent="0.35">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c r="FW271" s="28"/>
      <c r="FX271" s="28"/>
      <c r="FY271" s="28"/>
      <c r="FZ271" s="28"/>
      <c r="GA271" s="28"/>
      <c r="GB271" s="28"/>
      <c r="GC271" s="28"/>
      <c r="GD271" s="28"/>
      <c r="GE271" s="28"/>
      <c r="GF271" s="28"/>
      <c r="GG271" s="28"/>
      <c r="GH271" s="28"/>
      <c r="GI271" s="28"/>
      <c r="GJ271" s="28"/>
      <c r="GK271" s="28"/>
      <c r="GL271" s="28"/>
      <c r="GM271" s="28"/>
      <c r="GN271" s="28"/>
      <c r="GO271" s="28"/>
      <c r="GP271" s="28"/>
      <c r="GQ271" s="28"/>
      <c r="GR271" s="28"/>
      <c r="GS271" s="28"/>
      <c r="GT271" s="28"/>
      <c r="GU271" s="28"/>
      <c r="GV271" s="28"/>
      <c r="GW271" s="28"/>
      <c r="GX271" s="28"/>
      <c r="GY271" s="28"/>
      <c r="GZ271" s="28"/>
      <c r="HA271" s="28"/>
      <c r="HB271" s="28"/>
      <c r="HC271" s="28"/>
      <c r="HD271" s="28"/>
      <c r="HE271" s="28"/>
      <c r="HF271" s="28"/>
      <c r="HG271" s="28"/>
      <c r="HH271" s="28"/>
      <c r="HI271" s="28"/>
      <c r="HJ271" s="28"/>
      <c r="HK271" s="28"/>
      <c r="HL271" s="28"/>
      <c r="HM271" s="28"/>
      <c r="HN271" s="28"/>
      <c r="HO271" s="28"/>
      <c r="HP271" s="28"/>
      <c r="HQ271" s="28"/>
      <c r="HR271" s="28"/>
      <c r="HS271" s="28"/>
      <c r="HT271" s="28"/>
      <c r="HU271" s="28"/>
      <c r="HV271" s="28"/>
      <c r="HW271" s="28"/>
      <c r="HX271" s="28"/>
      <c r="HY271" s="28"/>
      <c r="HZ271" s="28"/>
      <c r="IA271" s="28"/>
      <c r="IB271" s="28"/>
      <c r="IC271" s="28"/>
      <c r="ID271" s="28"/>
      <c r="IE271" s="28"/>
      <c r="IF271" s="28"/>
      <c r="IG271" s="28"/>
      <c r="IH271" s="28"/>
      <c r="II271" s="28"/>
      <c r="IJ271" s="28"/>
      <c r="IK271" s="28"/>
      <c r="IL271" s="28"/>
      <c r="IM271" s="28"/>
      <c r="IN271" s="28"/>
      <c r="IO271" s="28"/>
      <c r="IP271" s="28"/>
      <c r="IQ271" s="28"/>
    </row>
    <row r="272" spans="9:251" x14ac:dyDescent="0.35">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c r="DX272" s="28"/>
      <c r="DY272" s="28"/>
      <c r="DZ272" s="28"/>
      <c r="EA272" s="28"/>
      <c r="EB272" s="28"/>
      <c r="EC272" s="28"/>
      <c r="ED272" s="28"/>
      <c r="EE272" s="28"/>
      <c r="EF272" s="28"/>
      <c r="EG272" s="28"/>
      <c r="EH272" s="28"/>
      <c r="EI272" s="28"/>
      <c r="EJ272" s="28"/>
      <c r="EK272" s="28"/>
      <c r="EL272" s="28"/>
      <c r="EM272" s="28"/>
      <c r="EN272" s="28"/>
      <c r="EO272" s="28"/>
      <c r="EP272" s="28"/>
      <c r="EQ272" s="28"/>
      <c r="ER272" s="28"/>
      <c r="ES272" s="28"/>
      <c r="ET272" s="28"/>
      <c r="EU272" s="28"/>
      <c r="EV272" s="28"/>
      <c r="EW272" s="28"/>
      <c r="EX272" s="28"/>
      <c r="EY272" s="28"/>
      <c r="EZ272" s="28"/>
      <c r="FA272" s="28"/>
      <c r="FB272" s="28"/>
      <c r="FC272" s="28"/>
      <c r="FD272" s="28"/>
      <c r="FE272" s="28"/>
      <c r="FF272" s="28"/>
      <c r="FG272" s="28"/>
      <c r="FH272" s="28"/>
      <c r="FI272" s="28"/>
      <c r="FJ272" s="28"/>
      <c r="FK272" s="28"/>
      <c r="FL272" s="28"/>
      <c r="FM272" s="28"/>
      <c r="FN272" s="28"/>
      <c r="FO272" s="28"/>
      <c r="FP272" s="28"/>
      <c r="FQ272" s="28"/>
      <c r="FR272" s="28"/>
      <c r="FS272" s="28"/>
      <c r="FT272" s="28"/>
      <c r="FU272" s="28"/>
      <c r="FV272" s="28"/>
      <c r="FW272" s="28"/>
      <c r="FX272" s="28"/>
      <c r="FY272" s="28"/>
      <c r="FZ272" s="28"/>
      <c r="GA272" s="28"/>
      <c r="GB272" s="28"/>
      <c r="GC272" s="28"/>
      <c r="GD272" s="28"/>
      <c r="GE272" s="28"/>
      <c r="GF272" s="28"/>
      <c r="GG272" s="28"/>
      <c r="GH272" s="28"/>
      <c r="GI272" s="28"/>
      <c r="GJ272" s="28"/>
      <c r="GK272" s="28"/>
      <c r="GL272" s="28"/>
      <c r="GM272" s="28"/>
      <c r="GN272" s="28"/>
      <c r="GO272" s="28"/>
      <c r="GP272" s="28"/>
      <c r="GQ272" s="28"/>
      <c r="GR272" s="28"/>
      <c r="GS272" s="28"/>
      <c r="GT272" s="28"/>
      <c r="GU272" s="28"/>
      <c r="GV272" s="28"/>
      <c r="GW272" s="28"/>
      <c r="GX272" s="28"/>
      <c r="GY272" s="28"/>
      <c r="GZ272" s="28"/>
      <c r="HA272" s="28"/>
      <c r="HB272" s="28"/>
      <c r="HC272" s="28"/>
      <c r="HD272" s="28"/>
      <c r="HE272" s="28"/>
      <c r="HF272" s="28"/>
      <c r="HG272" s="28"/>
      <c r="HH272" s="28"/>
      <c r="HI272" s="28"/>
      <c r="HJ272" s="28"/>
      <c r="HK272" s="28"/>
      <c r="HL272" s="28"/>
      <c r="HM272" s="28"/>
      <c r="HN272" s="28"/>
      <c r="HO272" s="28"/>
      <c r="HP272" s="28"/>
      <c r="HQ272" s="28"/>
      <c r="HR272" s="28"/>
      <c r="HS272" s="28"/>
      <c r="HT272" s="28"/>
      <c r="HU272" s="28"/>
      <c r="HV272" s="28"/>
      <c r="HW272" s="28"/>
      <c r="HX272" s="28"/>
      <c r="HY272" s="28"/>
      <c r="HZ272" s="28"/>
      <c r="IA272" s="28"/>
      <c r="IB272" s="28"/>
      <c r="IC272" s="28"/>
      <c r="ID272" s="28"/>
      <c r="IE272" s="28"/>
      <c r="IF272" s="28"/>
      <c r="IG272" s="28"/>
      <c r="IH272" s="28"/>
      <c r="II272" s="28"/>
      <c r="IJ272" s="28"/>
      <c r="IK272" s="28"/>
      <c r="IL272" s="28"/>
      <c r="IM272" s="28"/>
      <c r="IN272" s="28"/>
      <c r="IO272" s="28"/>
      <c r="IP272" s="28"/>
      <c r="IQ272" s="28"/>
    </row>
    <row r="273" spans="9:251" x14ac:dyDescent="0.35">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28"/>
      <c r="EE273" s="28"/>
      <c r="EF273" s="28"/>
      <c r="EG273" s="28"/>
      <c r="EH273" s="28"/>
      <c r="EI273" s="28"/>
      <c r="EJ273" s="28"/>
      <c r="EK273" s="28"/>
      <c r="EL273" s="28"/>
      <c r="EM273" s="28"/>
      <c r="EN273" s="28"/>
      <c r="EO273" s="28"/>
      <c r="EP273" s="28"/>
      <c r="EQ273" s="28"/>
      <c r="ER273" s="28"/>
      <c r="ES273" s="28"/>
      <c r="ET273" s="28"/>
      <c r="EU273" s="28"/>
      <c r="EV273" s="28"/>
      <c r="EW273" s="28"/>
      <c r="EX273" s="28"/>
      <c r="EY273" s="28"/>
      <c r="EZ273" s="28"/>
      <c r="FA273" s="28"/>
      <c r="FB273" s="28"/>
      <c r="FC273" s="28"/>
      <c r="FD273" s="28"/>
      <c r="FE273" s="28"/>
      <c r="FF273" s="28"/>
      <c r="FG273" s="28"/>
      <c r="FH273" s="28"/>
      <c r="FI273" s="28"/>
      <c r="FJ273" s="28"/>
      <c r="FK273" s="28"/>
      <c r="FL273" s="28"/>
      <c r="FM273" s="28"/>
      <c r="FN273" s="28"/>
      <c r="FO273" s="28"/>
      <c r="FP273" s="28"/>
      <c r="FQ273" s="28"/>
      <c r="FR273" s="28"/>
      <c r="FS273" s="28"/>
      <c r="FT273" s="28"/>
      <c r="FU273" s="28"/>
      <c r="FV273" s="28"/>
      <c r="FW273" s="28"/>
      <c r="FX273" s="28"/>
      <c r="FY273" s="28"/>
      <c r="FZ273" s="28"/>
      <c r="GA273" s="28"/>
      <c r="GB273" s="28"/>
      <c r="GC273" s="28"/>
      <c r="GD273" s="28"/>
      <c r="GE273" s="28"/>
      <c r="GF273" s="28"/>
      <c r="GG273" s="28"/>
      <c r="GH273" s="28"/>
      <c r="GI273" s="28"/>
      <c r="GJ273" s="28"/>
      <c r="GK273" s="28"/>
      <c r="GL273" s="28"/>
      <c r="GM273" s="28"/>
      <c r="GN273" s="28"/>
      <c r="GO273" s="28"/>
      <c r="GP273" s="28"/>
      <c r="GQ273" s="28"/>
      <c r="GR273" s="28"/>
      <c r="GS273" s="28"/>
      <c r="GT273" s="28"/>
      <c r="GU273" s="28"/>
      <c r="GV273" s="28"/>
      <c r="GW273" s="28"/>
      <c r="GX273" s="28"/>
      <c r="GY273" s="28"/>
      <c r="GZ273" s="28"/>
      <c r="HA273" s="28"/>
      <c r="HB273" s="28"/>
      <c r="HC273" s="28"/>
      <c r="HD273" s="28"/>
      <c r="HE273" s="28"/>
      <c r="HF273" s="28"/>
      <c r="HG273" s="28"/>
      <c r="HH273" s="28"/>
      <c r="HI273" s="28"/>
      <c r="HJ273" s="28"/>
      <c r="HK273" s="28"/>
      <c r="HL273" s="28"/>
      <c r="HM273" s="28"/>
      <c r="HN273" s="28"/>
      <c r="HO273" s="28"/>
      <c r="HP273" s="28"/>
      <c r="HQ273" s="28"/>
      <c r="HR273" s="28"/>
      <c r="HS273" s="28"/>
      <c r="HT273" s="28"/>
      <c r="HU273" s="28"/>
      <c r="HV273" s="28"/>
      <c r="HW273" s="28"/>
      <c r="HX273" s="28"/>
      <c r="HY273" s="28"/>
      <c r="HZ273" s="28"/>
      <c r="IA273" s="28"/>
      <c r="IB273" s="28"/>
      <c r="IC273" s="28"/>
      <c r="ID273" s="28"/>
      <c r="IE273" s="28"/>
      <c r="IF273" s="28"/>
      <c r="IG273" s="28"/>
      <c r="IH273" s="28"/>
      <c r="II273" s="28"/>
      <c r="IJ273" s="28"/>
      <c r="IK273" s="28"/>
      <c r="IL273" s="28"/>
      <c r="IM273" s="28"/>
      <c r="IN273" s="28"/>
      <c r="IO273" s="28"/>
      <c r="IP273" s="28"/>
      <c r="IQ273" s="28"/>
    </row>
    <row r="274" spans="9:251" x14ac:dyDescent="0.35">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8"/>
      <c r="HY274" s="28"/>
      <c r="HZ274" s="28"/>
      <c r="IA274" s="28"/>
      <c r="IB274" s="28"/>
      <c r="IC274" s="28"/>
      <c r="ID274" s="28"/>
      <c r="IE274" s="28"/>
      <c r="IF274" s="28"/>
      <c r="IG274" s="28"/>
      <c r="IH274" s="28"/>
      <c r="II274" s="28"/>
      <c r="IJ274" s="28"/>
      <c r="IK274" s="28"/>
      <c r="IL274" s="28"/>
      <c r="IM274" s="28"/>
      <c r="IN274" s="28"/>
      <c r="IO274" s="28"/>
      <c r="IP274" s="28"/>
      <c r="IQ274" s="28"/>
    </row>
    <row r="275" spans="9:251" x14ac:dyDescent="0.35">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c r="GF275" s="28"/>
      <c r="GG275" s="28"/>
      <c r="GH275" s="28"/>
      <c r="GI275" s="28"/>
      <c r="GJ275" s="28"/>
      <c r="GK275" s="28"/>
      <c r="GL275" s="28"/>
      <c r="GM275" s="28"/>
      <c r="GN275" s="28"/>
      <c r="GO275" s="28"/>
      <c r="GP275" s="28"/>
      <c r="GQ275" s="28"/>
      <c r="GR275" s="28"/>
      <c r="GS275" s="28"/>
      <c r="GT275" s="28"/>
      <c r="GU275" s="28"/>
      <c r="GV275" s="28"/>
      <c r="GW275" s="28"/>
      <c r="GX275" s="28"/>
      <c r="GY275" s="28"/>
      <c r="GZ275" s="28"/>
      <c r="HA275" s="28"/>
      <c r="HB275" s="28"/>
      <c r="HC275" s="28"/>
      <c r="HD275" s="28"/>
      <c r="HE275" s="28"/>
      <c r="HF275" s="28"/>
      <c r="HG275" s="28"/>
      <c r="HH275" s="28"/>
      <c r="HI275" s="28"/>
      <c r="HJ275" s="28"/>
      <c r="HK275" s="28"/>
      <c r="HL275" s="28"/>
      <c r="HM275" s="28"/>
      <c r="HN275" s="28"/>
      <c r="HO275" s="28"/>
      <c r="HP275" s="28"/>
      <c r="HQ275" s="28"/>
      <c r="HR275" s="28"/>
      <c r="HS275" s="28"/>
      <c r="HT275" s="28"/>
      <c r="HU275" s="28"/>
      <c r="HV275" s="28"/>
      <c r="HW275" s="28"/>
      <c r="HX275" s="28"/>
      <c r="HY275" s="28"/>
      <c r="HZ275" s="28"/>
      <c r="IA275" s="28"/>
      <c r="IB275" s="28"/>
      <c r="IC275" s="28"/>
      <c r="ID275" s="28"/>
      <c r="IE275" s="28"/>
      <c r="IF275" s="28"/>
      <c r="IG275" s="28"/>
      <c r="IH275" s="28"/>
      <c r="II275" s="28"/>
      <c r="IJ275" s="28"/>
      <c r="IK275" s="28"/>
      <c r="IL275" s="28"/>
      <c r="IM275" s="28"/>
      <c r="IN275" s="28"/>
      <c r="IO275" s="28"/>
      <c r="IP275" s="28"/>
      <c r="IQ275" s="28"/>
    </row>
    <row r="276" spans="9:251" x14ac:dyDescent="0.35">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8"/>
      <c r="FJ276" s="28"/>
      <c r="FK276" s="28"/>
      <c r="FL276" s="28"/>
      <c r="FM276" s="28"/>
      <c r="FN276" s="28"/>
      <c r="FO276" s="28"/>
      <c r="FP276" s="28"/>
      <c r="FQ276" s="28"/>
      <c r="FR276" s="28"/>
      <c r="FS276" s="28"/>
      <c r="FT276" s="28"/>
      <c r="FU276" s="28"/>
      <c r="FV276" s="28"/>
      <c r="FW276" s="28"/>
      <c r="FX276" s="28"/>
      <c r="FY276" s="28"/>
      <c r="FZ276" s="28"/>
      <c r="GA276" s="28"/>
      <c r="GB276" s="28"/>
      <c r="GC276" s="28"/>
      <c r="GD276" s="28"/>
      <c r="GE276" s="28"/>
      <c r="GF276" s="28"/>
      <c r="GG276" s="28"/>
      <c r="GH276" s="28"/>
      <c r="GI276" s="28"/>
      <c r="GJ276" s="28"/>
      <c r="GK276" s="28"/>
      <c r="GL276" s="28"/>
      <c r="GM276" s="28"/>
      <c r="GN276" s="28"/>
      <c r="GO276" s="28"/>
      <c r="GP276" s="28"/>
      <c r="GQ276" s="28"/>
      <c r="GR276" s="28"/>
      <c r="GS276" s="28"/>
      <c r="GT276" s="28"/>
      <c r="GU276" s="28"/>
      <c r="GV276" s="28"/>
      <c r="GW276" s="28"/>
      <c r="GX276" s="28"/>
      <c r="GY276" s="28"/>
      <c r="GZ276" s="28"/>
      <c r="HA276" s="28"/>
      <c r="HB276" s="28"/>
      <c r="HC276" s="28"/>
      <c r="HD276" s="28"/>
      <c r="HE276" s="28"/>
      <c r="HF276" s="28"/>
      <c r="HG276" s="28"/>
      <c r="HH276" s="28"/>
      <c r="HI276" s="28"/>
      <c r="HJ276" s="28"/>
      <c r="HK276" s="28"/>
      <c r="HL276" s="28"/>
      <c r="HM276" s="28"/>
      <c r="HN276" s="28"/>
      <c r="HO276" s="28"/>
      <c r="HP276" s="28"/>
      <c r="HQ276" s="28"/>
      <c r="HR276" s="28"/>
      <c r="HS276" s="28"/>
      <c r="HT276" s="28"/>
      <c r="HU276" s="28"/>
      <c r="HV276" s="28"/>
      <c r="HW276" s="28"/>
      <c r="HX276" s="28"/>
      <c r="HY276" s="28"/>
      <c r="HZ276" s="28"/>
      <c r="IA276" s="28"/>
      <c r="IB276" s="28"/>
      <c r="IC276" s="28"/>
      <c r="ID276" s="28"/>
      <c r="IE276" s="28"/>
      <c r="IF276" s="28"/>
      <c r="IG276" s="28"/>
      <c r="IH276" s="28"/>
      <c r="II276" s="28"/>
      <c r="IJ276" s="28"/>
      <c r="IK276" s="28"/>
      <c r="IL276" s="28"/>
      <c r="IM276" s="28"/>
      <c r="IN276" s="28"/>
      <c r="IO276" s="28"/>
      <c r="IP276" s="28"/>
      <c r="IQ276" s="28"/>
    </row>
    <row r="277" spans="9:251" x14ac:dyDescent="0.35">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c r="HU277" s="28"/>
      <c r="HV277" s="28"/>
      <c r="HW277" s="28"/>
      <c r="HX277" s="28"/>
      <c r="HY277" s="28"/>
      <c r="HZ277" s="28"/>
      <c r="IA277" s="28"/>
      <c r="IB277" s="28"/>
      <c r="IC277" s="28"/>
      <c r="ID277" s="28"/>
      <c r="IE277" s="28"/>
      <c r="IF277" s="28"/>
      <c r="IG277" s="28"/>
      <c r="IH277" s="28"/>
      <c r="II277" s="28"/>
      <c r="IJ277" s="28"/>
      <c r="IK277" s="28"/>
      <c r="IL277" s="28"/>
      <c r="IM277" s="28"/>
      <c r="IN277" s="28"/>
      <c r="IO277" s="28"/>
      <c r="IP277" s="28"/>
      <c r="IQ277" s="28"/>
    </row>
    <row r="278" spans="9:251" x14ac:dyDescent="0.35">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c r="GF278" s="28"/>
      <c r="GG278" s="28"/>
      <c r="GH278" s="28"/>
      <c r="GI278" s="28"/>
      <c r="GJ278" s="28"/>
      <c r="GK278" s="28"/>
      <c r="GL278" s="28"/>
      <c r="GM278" s="28"/>
      <c r="GN278" s="28"/>
      <c r="GO278" s="28"/>
      <c r="GP278" s="28"/>
      <c r="GQ278" s="28"/>
      <c r="GR278" s="28"/>
      <c r="GS278" s="28"/>
      <c r="GT278" s="28"/>
      <c r="GU278" s="28"/>
      <c r="GV278" s="28"/>
      <c r="GW278" s="28"/>
      <c r="GX278" s="28"/>
      <c r="GY278" s="28"/>
      <c r="GZ278" s="28"/>
      <c r="HA278" s="28"/>
      <c r="HB278" s="28"/>
      <c r="HC278" s="28"/>
      <c r="HD278" s="28"/>
      <c r="HE278" s="28"/>
      <c r="HF278" s="28"/>
      <c r="HG278" s="28"/>
      <c r="HH278" s="28"/>
      <c r="HI278" s="28"/>
      <c r="HJ278" s="28"/>
      <c r="HK278" s="28"/>
      <c r="HL278" s="28"/>
      <c r="HM278" s="28"/>
      <c r="HN278" s="28"/>
      <c r="HO278" s="28"/>
      <c r="HP278" s="28"/>
      <c r="HQ278" s="28"/>
      <c r="HR278" s="28"/>
      <c r="HS278" s="28"/>
      <c r="HT278" s="28"/>
      <c r="HU278" s="28"/>
      <c r="HV278" s="28"/>
      <c r="HW278" s="28"/>
      <c r="HX278" s="28"/>
      <c r="HY278" s="28"/>
      <c r="HZ278" s="28"/>
      <c r="IA278" s="28"/>
      <c r="IB278" s="28"/>
      <c r="IC278" s="28"/>
      <c r="ID278" s="28"/>
      <c r="IE278" s="28"/>
      <c r="IF278" s="28"/>
      <c r="IG278" s="28"/>
      <c r="IH278" s="28"/>
      <c r="II278" s="28"/>
      <c r="IJ278" s="28"/>
      <c r="IK278" s="28"/>
      <c r="IL278" s="28"/>
      <c r="IM278" s="28"/>
      <c r="IN278" s="28"/>
      <c r="IO278" s="28"/>
      <c r="IP278" s="28"/>
      <c r="IQ278" s="28"/>
    </row>
    <row r="279" spans="9:251" x14ac:dyDescent="0.35">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28"/>
      <c r="GC279" s="28"/>
      <c r="GD279" s="28"/>
      <c r="GE279" s="28"/>
      <c r="GF279" s="28"/>
      <c r="GG279" s="28"/>
      <c r="GH279" s="28"/>
      <c r="GI279" s="28"/>
      <c r="GJ279" s="28"/>
      <c r="GK279" s="28"/>
      <c r="GL279" s="28"/>
      <c r="GM279" s="28"/>
      <c r="GN279" s="28"/>
      <c r="GO279" s="28"/>
      <c r="GP279" s="28"/>
      <c r="GQ279" s="28"/>
      <c r="GR279" s="28"/>
      <c r="GS279" s="28"/>
      <c r="GT279" s="28"/>
      <c r="GU279" s="28"/>
      <c r="GV279" s="28"/>
      <c r="GW279" s="28"/>
      <c r="GX279" s="28"/>
      <c r="GY279" s="28"/>
      <c r="GZ279" s="28"/>
      <c r="HA279" s="28"/>
      <c r="HB279" s="28"/>
      <c r="HC279" s="28"/>
      <c r="HD279" s="28"/>
      <c r="HE279" s="28"/>
      <c r="HF279" s="28"/>
      <c r="HG279" s="28"/>
      <c r="HH279" s="28"/>
      <c r="HI279" s="28"/>
      <c r="HJ279" s="28"/>
      <c r="HK279" s="28"/>
      <c r="HL279" s="28"/>
      <c r="HM279" s="28"/>
      <c r="HN279" s="28"/>
      <c r="HO279" s="28"/>
      <c r="HP279" s="28"/>
      <c r="HQ279" s="28"/>
      <c r="HR279" s="28"/>
      <c r="HS279" s="28"/>
      <c r="HT279" s="28"/>
      <c r="HU279" s="28"/>
      <c r="HV279" s="28"/>
      <c r="HW279" s="28"/>
      <c r="HX279" s="28"/>
      <c r="HY279" s="28"/>
      <c r="HZ279" s="28"/>
      <c r="IA279" s="28"/>
      <c r="IB279" s="28"/>
      <c r="IC279" s="28"/>
      <c r="ID279" s="28"/>
      <c r="IE279" s="28"/>
      <c r="IF279" s="28"/>
      <c r="IG279" s="28"/>
      <c r="IH279" s="28"/>
      <c r="II279" s="28"/>
      <c r="IJ279" s="28"/>
      <c r="IK279" s="28"/>
      <c r="IL279" s="28"/>
      <c r="IM279" s="28"/>
      <c r="IN279" s="28"/>
      <c r="IO279" s="28"/>
      <c r="IP279" s="28"/>
      <c r="IQ279" s="28"/>
    </row>
    <row r="280" spans="9:251" x14ac:dyDescent="0.35">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c r="DX280" s="28"/>
      <c r="DY280" s="28"/>
      <c r="DZ280" s="28"/>
      <c r="EA280" s="28"/>
      <c r="EB280" s="28"/>
      <c r="EC280" s="28"/>
      <c r="ED280" s="28"/>
      <c r="EE280" s="28"/>
      <c r="EF280" s="28"/>
      <c r="EG280" s="28"/>
      <c r="EH280" s="28"/>
      <c r="EI280" s="28"/>
      <c r="EJ280" s="28"/>
      <c r="EK280" s="28"/>
      <c r="EL280" s="28"/>
      <c r="EM280" s="28"/>
      <c r="EN280" s="28"/>
      <c r="EO280" s="28"/>
      <c r="EP280" s="28"/>
      <c r="EQ280" s="28"/>
      <c r="ER280" s="28"/>
      <c r="ES280" s="28"/>
      <c r="ET280" s="28"/>
      <c r="EU280" s="28"/>
      <c r="EV280" s="28"/>
      <c r="EW280" s="28"/>
      <c r="EX280" s="28"/>
      <c r="EY280" s="28"/>
      <c r="EZ280" s="28"/>
      <c r="FA280" s="28"/>
      <c r="FB280" s="28"/>
      <c r="FC280" s="28"/>
      <c r="FD280" s="28"/>
      <c r="FE280" s="28"/>
      <c r="FF280" s="28"/>
      <c r="FG280" s="28"/>
      <c r="FH280" s="28"/>
      <c r="FI280" s="28"/>
      <c r="FJ280" s="28"/>
      <c r="FK280" s="28"/>
      <c r="FL280" s="28"/>
      <c r="FM280" s="28"/>
      <c r="FN280" s="28"/>
      <c r="FO280" s="28"/>
      <c r="FP280" s="28"/>
      <c r="FQ280" s="28"/>
      <c r="FR280" s="28"/>
      <c r="FS280" s="28"/>
      <c r="FT280" s="28"/>
      <c r="FU280" s="28"/>
      <c r="FV280" s="28"/>
      <c r="FW280" s="28"/>
      <c r="FX280" s="28"/>
      <c r="FY280" s="28"/>
      <c r="FZ280" s="28"/>
      <c r="GA280" s="28"/>
      <c r="GB280" s="28"/>
      <c r="GC280" s="28"/>
      <c r="GD280" s="28"/>
      <c r="GE280" s="28"/>
      <c r="GF280" s="28"/>
      <c r="GG280" s="28"/>
      <c r="GH280" s="28"/>
      <c r="GI280" s="28"/>
      <c r="GJ280" s="28"/>
      <c r="GK280" s="28"/>
      <c r="GL280" s="28"/>
      <c r="GM280" s="28"/>
      <c r="GN280" s="28"/>
      <c r="GO280" s="28"/>
      <c r="GP280" s="28"/>
      <c r="GQ280" s="28"/>
      <c r="GR280" s="28"/>
      <c r="GS280" s="28"/>
      <c r="GT280" s="28"/>
      <c r="GU280" s="28"/>
      <c r="GV280" s="28"/>
      <c r="GW280" s="28"/>
      <c r="GX280" s="28"/>
      <c r="GY280" s="28"/>
      <c r="GZ280" s="28"/>
      <c r="HA280" s="28"/>
      <c r="HB280" s="28"/>
      <c r="HC280" s="28"/>
      <c r="HD280" s="28"/>
      <c r="HE280" s="28"/>
      <c r="HF280" s="28"/>
      <c r="HG280" s="28"/>
      <c r="HH280" s="28"/>
      <c r="HI280" s="28"/>
      <c r="HJ280" s="28"/>
      <c r="HK280" s="28"/>
      <c r="HL280" s="28"/>
      <c r="HM280" s="28"/>
      <c r="HN280" s="28"/>
      <c r="HO280" s="28"/>
      <c r="HP280" s="28"/>
      <c r="HQ280" s="28"/>
      <c r="HR280" s="28"/>
      <c r="HS280" s="28"/>
      <c r="HT280" s="28"/>
      <c r="HU280" s="28"/>
      <c r="HV280" s="28"/>
      <c r="HW280" s="28"/>
      <c r="HX280" s="28"/>
      <c r="HY280" s="28"/>
      <c r="HZ280" s="28"/>
      <c r="IA280" s="28"/>
      <c r="IB280" s="28"/>
      <c r="IC280" s="28"/>
      <c r="ID280" s="28"/>
      <c r="IE280" s="28"/>
      <c r="IF280" s="28"/>
      <c r="IG280" s="28"/>
      <c r="IH280" s="28"/>
      <c r="II280" s="28"/>
      <c r="IJ280" s="28"/>
      <c r="IK280" s="28"/>
      <c r="IL280" s="28"/>
      <c r="IM280" s="28"/>
      <c r="IN280" s="28"/>
      <c r="IO280" s="28"/>
      <c r="IP280" s="28"/>
      <c r="IQ280" s="28"/>
    </row>
    <row r="281" spans="9:251" x14ac:dyDescent="0.35">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c r="DX281" s="28"/>
      <c r="DY281" s="28"/>
      <c r="DZ281" s="28"/>
      <c r="EA281" s="28"/>
      <c r="EB281" s="28"/>
      <c r="EC281" s="28"/>
      <c r="ED281" s="28"/>
      <c r="EE281" s="28"/>
      <c r="EF281" s="28"/>
      <c r="EG281" s="28"/>
      <c r="EH281" s="28"/>
      <c r="EI281" s="28"/>
      <c r="EJ281" s="28"/>
      <c r="EK281" s="28"/>
      <c r="EL281" s="28"/>
      <c r="EM281" s="28"/>
      <c r="EN281" s="28"/>
      <c r="EO281" s="28"/>
      <c r="EP281" s="28"/>
      <c r="EQ281" s="28"/>
      <c r="ER281" s="28"/>
      <c r="ES281" s="28"/>
      <c r="ET281" s="28"/>
      <c r="EU281" s="28"/>
      <c r="EV281" s="28"/>
      <c r="EW281" s="28"/>
      <c r="EX281" s="28"/>
      <c r="EY281" s="28"/>
      <c r="EZ281" s="28"/>
      <c r="FA281" s="28"/>
      <c r="FB281" s="28"/>
      <c r="FC281" s="28"/>
      <c r="FD281" s="28"/>
      <c r="FE281" s="28"/>
      <c r="FF281" s="28"/>
      <c r="FG281" s="28"/>
      <c r="FH281" s="28"/>
      <c r="FI281" s="28"/>
      <c r="FJ281" s="28"/>
      <c r="FK281" s="28"/>
      <c r="FL281" s="28"/>
      <c r="FM281" s="28"/>
      <c r="FN281" s="28"/>
      <c r="FO281" s="28"/>
      <c r="FP281" s="28"/>
      <c r="FQ281" s="28"/>
      <c r="FR281" s="28"/>
      <c r="FS281" s="28"/>
      <c r="FT281" s="28"/>
      <c r="FU281" s="28"/>
      <c r="FV281" s="28"/>
      <c r="FW281" s="28"/>
      <c r="FX281" s="28"/>
      <c r="FY281" s="28"/>
      <c r="FZ281" s="28"/>
      <c r="GA281" s="28"/>
      <c r="GB281" s="28"/>
      <c r="GC281" s="28"/>
      <c r="GD281" s="28"/>
      <c r="GE281" s="28"/>
      <c r="GF281" s="28"/>
      <c r="GG281" s="28"/>
      <c r="GH281" s="28"/>
      <c r="GI281" s="28"/>
      <c r="GJ281" s="28"/>
      <c r="GK281" s="28"/>
      <c r="GL281" s="28"/>
      <c r="GM281" s="28"/>
      <c r="GN281" s="28"/>
      <c r="GO281" s="28"/>
      <c r="GP281" s="28"/>
      <c r="GQ281" s="28"/>
      <c r="GR281" s="28"/>
      <c r="GS281" s="28"/>
      <c r="GT281" s="28"/>
      <c r="GU281" s="28"/>
      <c r="GV281" s="28"/>
      <c r="GW281" s="28"/>
      <c r="GX281" s="28"/>
      <c r="GY281" s="28"/>
      <c r="GZ281" s="28"/>
      <c r="HA281" s="28"/>
      <c r="HB281" s="28"/>
      <c r="HC281" s="28"/>
      <c r="HD281" s="28"/>
      <c r="HE281" s="28"/>
      <c r="HF281" s="28"/>
      <c r="HG281" s="28"/>
      <c r="HH281" s="28"/>
      <c r="HI281" s="28"/>
      <c r="HJ281" s="28"/>
      <c r="HK281" s="28"/>
      <c r="HL281" s="28"/>
      <c r="HM281" s="28"/>
      <c r="HN281" s="28"/>
      <c r="HO281" s="28"/>
      <c r="HP281" s="28"/>
      <c r="HQ281" s="28"/>
      <c r="HR281" s="28"/>
      <c r="HS281" s="28"/>
      <c r="HT281" s="28"/>
      <c r="HU281" s="28"/>
      <c r="HV281" s="28"/>
      <c r="HW281" s="28"/>
      <c r="HX281" s="28"/>
      <c r="HY281" s="28"/>
      <c r="HZ281" s="28"/>
      <c r="IA281" s="28"/>
      <c r="IB281" s="28"/>
      <c r="IC281" s="28"/>
      <c r="ID281" s="28"/>
      <c r="IE281" s="28"/>
      <c r="IF281" s="28"/>
      <c r="IG281" s="28"/>
      <c r="IH281" s="28"/>
      <c r="II281" s="28"/>
      <c r="IJ281" s="28"/>
      <c r="IK281" s="28"/>
      <c r="IL281" s="28"/>
      <c r="IM281" s="28"/>
      <c r="IN281" s="28"/>
      <c r="IO281" s="28"/>
      <c r="IP281" s="28"/>
      <c r="IQ281" s="28"/>
    </row>
    <row r="282" spans="9:251" x14ac:dyDescent="0.35">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c r="HU282" s="28"/>
      <c r="HV282" s="28"/>
      <c r="HW282" s="28"/>
      <c r="HX282" s="28"/>
      <c r="HY282" s="28"/>
      <c r="HZ282" s="28"/>
      <c r="IA282" s="28"/>
      <c r="IB282" s="28"/>
      <c r="IC282" s="28"/>
      <c r="ID282" s="28"/>
      <c r="IE282" s="28"/>
      <c r="IF282" s="28"/>
      <c r="IG282" s="28"/>
      <c r="IH282" s="28"/>
      <c r="II282" s="28"/>
      <c r="IJ282" s="28"/>
      <c r="IK282" s="28"/>
      <c r="IL282" s="28"/>
      <c r="IM282" s="28"/>
      <c r="IN282" s="28"/>
      <c r="IO282" s="28"/>
      <c r="IP282" s="28"/>
      <c r="IQ282" s="28"/>
    </row>
    <row r="283" spans="9:251" x14ac:dyDescent="0.35">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28"/>
      <c r="IF283" s="28"/>
      <c r="IG283" s="28"/>
      <c r="IH283" s="28"/>
      <c r="II283" s="28"/>
      <c r="IJ283" s="28"/>
      <c r="IK283" s="28"/>
      <c r="IL283" s="28"/>
      <c r="IM283" s="28"/>
      <c r="IN283" s="28"/>
      <c r="IO283" s="28"/>
      <c r="IP283" s="28"/>
      <c r="IQ283" s="28"/>
    </row>
    <row r="284" spans="9:251" x14ac:dyDescent="0.35">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28"/>
      <c r="IF284" s="28"/>
      <c r="IG284" s="28"/>
      <c r="IH284" s="28"/>
      <c r="II284" s="28"/>
      <c r="IJ284" s="28"/>
      <c r="IK284" s="28"/>
      <c r="IL284" s="28"/>
      <c r="IM284" s="28"/>
      <c r="IN284" s="28"/>
      <c r="IO284" s="28"/>
      <c r="IP284" s="28"/>
      <c r="IQ284" s="28"/>
    </row>
    <row r="285" spans="9:251" x14ac:dyDescent="0.35">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28"/>
      <c r="IF285" s="28"/>
      <c r="IG285" s="28"/>
      <c r="IH285" s="28"/>
      <c r="II285" s="28"/>
      <c r="IJ285" s="28"/>
      <c r="IK285" s="28"/>
      <c r="IL285" s="28"/>
      <c r="IM285" s="28"/>
      <c r="IN285" s="28"/>
      <c r="IO285" s="28"/>
      <c r="IP285" s="28"/>
      <c r="IQ285" s="28"/>
    </row>
    <row r="286" spans="9:251" x14ac:dyDescent="0.35">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c r="IN286" s="28"/>
      <c r="IO286" s="28"/>
      <c r="IP286" s="28"/>
      <c r="IQ286" s="28"/>
    </row>
    <row r="287" spans="9:251" x14ac:dyDescent="0.35">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row>
    <row r="288" spans="9:251" x14ac:dyDescent="0.35">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row>
    <row r="289" spans="9:251" x14ac:dyDescent="0.35">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row>
    <row r="290" spans="9:251" x14ac:dyDescent="0.35">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row>
    <row r="291" spans="9:251" x14ac:dyDescent="0.35">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row>
    <row r="292" spans="9:251" x14ac:dyDescent="0.35">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c r="IO292" s="28"/>
      <c r="IP292" s="28"/>
      <c r="IQ292" s="28"/>
    </row>
    <row r="293" spans="9:251" x14ac:dyDescent="0.35">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row>
    <row r="294" spans="9:251" x14ac:dyDescent="0.35">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c r="IO294" s="28"/>
      <c r="IP294" s="28"/>
      <c r="IQ294" s="28"/>
    </row>
    <row r="295" spans="9:251" x14ac:dyDescent="0.35">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row>
    <row r="296" spans="9:251" x14ac:dyDescent="0.35">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c r="IO296" s="28"/>
      <c r="IP296" s="28"/>
      <c r="IQ296" s="28"/>
    </row>
    <row r="297" spans="9:251" x14ac:dyDescent="0.35">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row>
    <row r="298" spans="9:251" x14ac:dyDescent="0.35">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row>
    <row r="299" spans="9:251" x14ac:dyDescent="0.35">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row>
    <row r="300" spans="9:251" x14ac:dyDescent="0.35">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row>
    <row r="301" spans="9:251" x14ac:dyDescent="0.35">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row>
    <row r="302" spans="9:251" x14ac:dyDescent="0.35">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row>
    <row r="303" spans="9:251" x14ac:dyDescent="0.35">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c r="IO303" s="28"/>
      <c r="IP303" s="28"/>
      <c r="IQ303" s="28"/>
    </row>
    <row r="304" spans="9:251" x14ac:dyDescent="0.35">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row>
    <row r="305" spans="9:251" x14ac:dyDescent="0.35">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c r="IO305" s="28"/>
      <c r="IP305" s="28"/>
      <c r="IQ305" s="28"/>
    </row>
    <row r="306" spans="9:251" x14ac:dyDescent="0.35">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row>
    <row r="307" spans="9:251" x14ac:dyDescent="0.35">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c r="IO307" s="28"/>
      <c r="IP307" s="28"/>
      <c r="IQ307" s="28"/>
    </row>
    <row r="308" spans="9:251" x14ac:dyDescent="0.35">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row>
    <row r="309" spans="9:251" x14ac:dyDescent="0.35">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c r="IO309" s="28"/>
      <c r="IP309" s="28"/>
      <c r="IQ309" s="28"/>
    </row>
    <row r="310" spans="9:251" x14ac:dyDescent="0.35">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row>
    <row r="311" spans="9:251" x14ac:dyDescent="0.35">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row>
    <row r="312" spans="9:251" x14ac:dyDescent="0.35">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c r="IO312" s="28"/>
      <c r="IP312" s="28"/>
      <c r="IQ312" s="28"/>
    </row>
    <row r="313" spans="9:251" x14ac:dyDescent="0.35">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row>
    <row r="314" spans="9:251" x14ac:dyDescent="0.35">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c r="IO314" s="28"/>
      <c r="IP314" s="28"/>
      <c r="IQ314" s="28"/>
    </row>
    <row r="315" spans="9:251" x14ac:dyDescent="0.35">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row>
    <row r="316" spans="9:251" x14ac:dyDescent="0.35">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c r="IO316" s="28"/>
      <c r="IP316" s="28"/>
      <c r="IQ316" s="28"/>
    </row>
    <row r="317" spans="9:251" x14ac:dyDescent="0.35">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row>
    <row r="318" spans="9:251" x14ac:dyDescent="0.35">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c r="IO318" s="28"/>
      <c r="IP318" s="28"/>
      <c r="IQ318" s="28"/>
    </row>
    <row r="319" spans="9:251" x14ac:dyDescent="0.35">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row>
    <row r="320" spans="9:251" x14ac:dyDescent="0.35">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c r="IO320" s="28"/>
      <c r="IP320" s="28"/>
      <c r="IQ320" s="28"/>
    </row>
    <row r="321" spans="9:251" x14ac:dyDescent="0.35">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c r="IO321" s="28"/>
      <c r="IP321" s="28"/>
      <c r="IQ321" s="28"/>
    </row>
    <row r="322" spans="9:251" x14ac:dyDescent="0.35">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row>
    <row r="323" spans="9:251" x14ac:dyDescent="0.35">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c r="IO323" s="28"/>
      <c r="IP323" s="28"/>
      <c r="IQ323" s="28"/>
    </row>
    <row r="324" spans="9:251" x14ac:dyDescent="0.35">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row>
    <row r="325" spans="9:251" x14ac:dyDescent="0.35">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c r="IO325" s="28"/>
      <c r="IP325" s="28"/>
      <c r="IQ325" s="28"/>
    </row>
    <row r="326" spans="9:251" x14ac:dyDescent="0.35">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row>
    <row r="327" spans="9:251" x14ac:dyDescent="0.35">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c r="IO327" s="28"/>
      <c r="IP327" s="28"/>
      <c r="IQ327" s="28"/>
    </row>
    <row r="328" spans="9:251" x14ac:dyDescent="0.35">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row>
    <row r="329" spans="9:251" x14ac:dyDescent="0.35">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c r="IO329" s="28"/>
      <c r="IP329" s="28"/>
      <c r="IQ329" s="28"/>
    </row>
    <row r="330" spans="9:251" x14ac:dyDescent="0.35">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row>
    <row r="331" spans="9:251" x14ac:dyDescent="0.35">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c r="IO331" s="28"/>
      <c r="IP331" s="28"/>
      <c r="IQ331" s="28"/>
    </row>
    <row r="332" spans="9:251" x14ac:dyDescent="0.35">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c r="IO332" s="28"/>
      <c r="IP332" s="28"/>
      <c r="IQ332" s="28"/>
    </row>
    <row r="333" spans="9:251" x14ac:dyDescent="0.35">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row>
    <row r="334" spans="9:251" x14ac:dyDescent="0.35">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c r="IO334" s="28"/>
      <c r="IP334" s="28"/>
      <c r="IQ334" s="28"/>
    </row>
    <row r="335" spans="9:251" x14ac:dyDescent="0.35">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row>
    <row r="336" spans="9:251" x14ac:dyDescent="0.35">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c r="IO336" s="28"/>
      <c r="IP336" s="28"/>
      <c r="IQ336" s="28"/>
    </row>
    <row r="337" spans="9:251" x14ac:dyDescent="0.35">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row>
    <row r="338" spans="9:251" x14ac:dyDescent="0.35">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c r="IO338" s="28"/>
      <c r="IP338" s="28"/>
      <c r="IQ338" s="28"/>
    </row>
    <row r="339" spans="9:251" x14ac:dyDescent="0.35">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row>
    <row r="340" spans="9:251" x14ac:dyDescent="0.35">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c r="IO340" s="28"/>
      <c r="IP340" s="28"/>
      <c r="IQ340" s="28"/>
    </row>
    <row r="341" spans="9:251" x14ac:dyDescent="0.35">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row>
    <row r="342" spans="9:251" x14ac:dyDescent="0.35">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c r="IO342" s="28"/>
      <c r="IP342" s="28"/>
      <c r="IQ342" s="28"/>
    </row>
    <row r="343" spans="9:251" x14ac:dyDescent="0.35">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c r="IO343" s="28"/>
      <c r="IP343" s="28"/>
      <c r="IQ343" s="28"/>
    </row>
    <row r="344" spans="9:251" x14ac:dyDescent="0.35">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c r="IO344" s="28"/>
      <c r="IP344" s="28"/>
      <c r="IQ344" s="28"/>
    </row>
    <row r="345" spans="9:251" x14ac:dyDescent="0.35">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row>
    <row r="346" spans="9:251" x14ac:dyDescent="0.35">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c r="IO346" s="28"/>
      <c r="IP346" s="28"/>
      <c r="IQ346" s="28"/>
    </row>
    <row r="347" spans="9:251" x14ac:dyDescent="0.35">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row>
    <row r="348" spans="9:251" x14ac:dyDescent="0.35">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row>
    <row r="349" spans="9:251" x14ac:dyDescent="0.35">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c r="IO349" s="28"/>
      <c r="IP349" s="28"/>
      <c r="IQ349" s="28"/>
    </row>
    <row r="350" spans="9:251" x14ac:dyDescent="0.35">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row>
    <row r="351" spans="9:251" x14ac:dyDescent="0.35">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c r="IO351" s="28"/>
      <c r="IP351" s="28"/>
      <c r="IQ351" s="28"/>
    </row>
    <row r="352" spans="9:251" x14ac:dyDescent="0.35">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c r="IO352" s="28"/>
      <c r="IP352" s="28"/>
      <c r="IQ352" s="28"/>
    </row>
    <row r="353" spans="9:251" x14ac:dyDescent="0.35">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c r="IO353" s="28"/>
      <c r="IP353" s="28"/>
      <c r="IQ353" s="28"/>
    </row>
    <row r="354" spans="9:251" x14ac:dyDescent="0.35">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c r="IO354" s="28"/>
      <c r="IP354" s="28"/>
      <c r="IQ354" s="28"/>
    </row>
    <row r="355" spans="9:251" x14ac:dyDescent="0.35">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c r="IO355" s="28"/>
      <c r="IP355" s="28"/>
      <c r="IQ355" s="28"/>
    </row>
    <row r="356" spans="9:251" x14ac:dyDescent="0.35">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c r="IO356" s="28"/>
      <c r="IP356" s="28"/>
      <c r="IQ356" s="28"/>
    </row>
    <row r="357" spans="9:251" x14ac:dyDescent="0.35">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row>
    <row r="358" spans="9:251" x14ac:dyDescent="0.35">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c r="IO358" s="28"/>
      <c r="IP358" s="28"/>
      <c r="IQ358" s="28"/>
    </row>
    <row r="359" spans="9:251" x14ac:dyDescent="0.35">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row>
    <row r="360" spans="9:251" x14ac:dyDescent="0.35">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row>
    <row r="361" spans="9:251" x14ac:dyDescent="0.35">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c r="IO361" s="28"/>
      <c r="IP361" s="28"/>
      <c r="IQ361" s="28"/>
    </row>
    <row r="362" spans="9:251" x14ac:dyDescent="0.35">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row>
    <row r="363" spans="9:251" x14ac:dyDescent="0.35">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c r="IO363" s="28"/>
      <c r="IP363" s="28"/>
      <c r="IQ363" s="28"/>
    </row>
    <row r="364" spans="9:251" x14ac:dyDescent="0.35">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row>
    <row r="365" spans="9:251" x14ac:dyDescent="0.35">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c r="IO365" s="28"/>
      <c r="IP365" s="28"/>
      <c r="IQ365" s="28"/>
    </row>
    <row r="366" spans="9:251" x14ac:dyDescent="0.35">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row>
    <row r="367" spans="9:251" x14ac:dyDescent="0.35">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row>
    <row r="368" spans="9:251" x14ac:dyDescent="0.35">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c r="IO368" s="28"/>
      <c r="IP368" s="28"/>
      <c r="IQ368" s="28"/>
    </row>
    <row r="369" spans="9:251" x14ac:dyDescent="0.35">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c r="IO369" s="28"/>
      <c r="IP369" s="28"/>
      <c r="IQ369" s="28"/>
    </row>
    <row r="370" spans="9:251" x14ac:dyDescent="0.35">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c r="IO370" s="28"/>
      <c r="IP370" s="28"/>
      <c r="IQ370" s="28"/>
    </row>
    <row r="371" spans="9:251" x14ac:dyDescent="0.35">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row>
    <row r="372" spans="9:251" x14ac:dyDescent="0.35">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row>
    <row r="373" spans="9:251" x14ac:dyDescent="0.35">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row>
    <row r="374" spans="9:251" x14ac:dyDescent="0.35">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row>
    <row r="375" spans="9:251" x14ac:dyDescent="0.35">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row>
    <row r="376" spans="9:251" x14ac:dyDescent="0.35">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row>
    <row r="377" spans="9:251" x14ac:dyDescent="0.35">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c r="IO377" s="28"/>
      <c r="IP377" s="28"/>
      <c r="IQ377" s="28"/>
    </row>
    <row r="378" spans="9:251" x14ac:dyDescent="0.35">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row>
    <row r="379" spans="9:251" x14ac:dyDescent="0.35">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row>
    <row r="380" spans="9:251" x14ac:dyDescent="0.35">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row>
    <row r="381" spans="9:251" x14ac:dyDescent="0.35">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c r="IO381" s="28"/>
      <c r="IP381" s="28"/>
      <c r="IQ381" s="28"/>
    </row>
    <row r="382" spans="9:251" x14ac:dyDescent="0.35">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c r="IO382" s="28"/>
      <c r="IP382" s="28"/>
      <c r="IQ382" s="28"/>
    </row>
    <row r="383" spans="9:251" x14ac:dyDescent="0.35">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c r="IO383" s="28"/>
      <c r="IP383" s="28"/>
      <c r="IQ383" s="28"/>
    </row>
    <row r="384" spans="9:251" x14ac:dyDescent="0.35">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c r="IO384" s="28"/>
      <c r="IP384" s="28"/>
      <c r="IQ384" s="28"/>
    </row>
    <row r="385" spans="9:251" x14ac:dyDescent="0.35">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c r="IO385" s="28"/>
      <c r="IP385" s="28"/>
      <c r="IQ385" s="28"/>
    </row>
    <row r="386" spans="9:251" x14ac:dyDescent="0.35">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c r="IO386" s="28"/>
      <c r="IP386" s="28"/>
      <c r="IQ386" s="28"/>
    </row>
    <row r="387" spans="9:251" x14ac:dyDescent="0.35">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row>
    <row r="388" spans="9:251" x14ac:dyDescent="0.35">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c r="IO388" s="28"/>
      <c r="IP388" s="28"/>
      <c r="IQ388" s="28"/>
    </row>
    <row r="389" spans="9:251" x14ac:dyDescent="0.35">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c r="IO389" s="28"/>
      <c r="IP389" s="28"/>
      <c r="IQ389" s="28"/>
    </row>
    <row r="390" spans="9:251" x14ac:dyDescent="0.35">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row>
    <row r="391" spans="9:251" x14ac:dyDescent="0.35">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row>
    <row r="392" spans="9:251" x14ac:dyDescent="0.35">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row>
    <row r="393" spans="9:251" x14ac:dyDescent="0.35">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row>
    <row r="394" spans="9:251" x14ac:dyDescent="0.35">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row>
    <row r="395" spans="9:251" x14ac:dyDescent="0.35">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row>
    <row r="396" spans="9:251" x14ac:dyDescent="0.35">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row>
    <row r="397" spans="9:251" x14ac:dyDescent="0.35">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c r="IO397" s="28"/>
      <c r="IP397" s="28"/>
      <c r="IQ397" s="28"/>
    </row>
    <row r="398" spans="9:251" x14ac:dyDescent="0.35">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row>
    <row r="399" spans="9:251" x14ac:dyDescent="0.35">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c r="IO399" s="28"/>
      <c r="IP399" s="28"/>
      <c r="IQ399" s="28"/>
    </row>
    <row r="400" spans="9:251" x14ac:dyDescent="0.35">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row>
    <row r="401" spans="9:251" x14ac:dyDescent="0.35">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row>
    <row r="402" spans="9:251" x14ac:dyDescent="0.35">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row>
    <row r="403" spans="9:251" x14ac:dyDescent="0.35">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row>
    <row r="404" spans="9:251" x14ac:dyDescent="0.35">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row>
    <row r="405" spans="9:251" x14ac:dyDescent="0.35">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row>
    <row r="406" spans="9:251" x14ac:dyDescent="0.35">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row>
    <row r="407" spans="9:251" x14ac:dyDescent="0.35">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row>
    <row r="408" spans="9:251" x14ac:dyDescent="0.35">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row>
    <row r="409" spans="9:251" x14ac:dyDescent="0.35">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row>
    <row r="410" spans="9:251" x14ac:dyDescent="0.35">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row>
    <row r="411" spans="9:251" x14ac:dyDescent="0.35">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row>
    <row r="412" spans="9:251" x14ac:dyDescent="0.35">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row>
    <row r="413" spans="9:251" x14ac:dyDescent="0.35">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row>
    <row r="414" spans="9:251" x14ac:dyDescent="0.35">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row>
    <row r="415" spans="9:251" x14ac:dyDescent="0.35">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row>
    <row r="416" spans="9:251" x14ac:dyDescent="0.35">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row>
    <row r="417" spans="9:251" x14ac:dyDescent="0.35">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row>
    <row r="418" spans="9:251" x14ac:dyDescent="0.35">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c r="IO418" s="28"/>
      <c r="IP418" s="28"/>
      <c r="IQ418" s="28"/>
    </row>
    <row r="419" spans="9:251" x14ac:dyDescent="0.35">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row>
    <row r="420" spans="9:251" x14ac:dyDescent="0.35">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row>
    <row r="421" spans="9:251" x14ac:dyDescent="0.35">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row>
    <row r="422" spans="9:251" x14ac:dyDescent="0.35">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row>
    <row r="423" spans="9:251" x14ac:dyDescent="0.35">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c r="IO423" s="28"/>
      <c r="IP423" s="28"/>
      <c r="IQ423" s="28"/>
    </row>
    <row r="424" spans="9:251" x14ac:dyDescent="0.35">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row>
    <row r="425" spans="9:251" x14ac:dyDescent="0.35">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c r="IO425" s="28"/>
      <c r="IP425" s="28"/>
      <c r="IQ425" s="28"/>
    </row>
    <row r="426" spans="9:251" x14ac:dyDescent="0.35">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c r="IO426" s="28"/>
      <c r="IP426" s="28"/>
      <c r="IQ426" s="28"/>
    </row>
    <row r="427" spans="9:251" x14ac:dyDescent="0.35">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c r="IO427" s="28"/>
      <c r="IP427" s="28"/>
      <c r="IQ427" s="28"/>
    </row>
    <row r="428" spans="9:251" x14ac:dyDescent="0.35">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c r="IO428" s="28"/>
      <c r="IP428" s="28"/>
      <c r="IQ428" s="28"/>
    </row>
    <row r="429" spans="9:251" x14ac:dyDescent="0.35">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c r="IO429" s="28"/>
      <c r="IP429" s="28"/>
      <c r="IQ429" s="28"/>
    </row>
    <row r="430" spans="9:251" x14ac:dyDescent="0.35">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c r="IO430" s="28"/>
      <c r="IP430" s="28"/>
      <c r="IQ430" s="28"/>
    </row>
    <row r="431" spans="9:251" x14ac:dyDescent="0.35">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c r="IO431" s="28"/>
      <c r="IP431" s="28"/>
      <c r="IQ431" s="28"/>
    </row>
  </sheetData>
  <sheetProtection selectLockedCells="1" selectUnlockedCells="1"/>
  <dataConsolidate/>
  <mergeCells count="34">
    <mergeCell ref="B1:F1"/>
    <mergeCell ref="B2:F2"/>
    <mergeCell ref="C3:D3"/>
    <mergeCell ref="F3:G3"/>
    <mergeCell ref="C9:D9"/>
    <mergeCell ref="C10:D10"/>
    <mergeCell ref="C11:D11"/>
    <mergeCell ref="B4:B11"/>
    <mergeCell ref="C4:D4"/>
    <mergeCell ref="C5:D5"/>
    <mergeCell ref="C6:D6"/>
    <mergeCell ref="C7:D7"/>
    <mergeCell ref="C8:D8"/>
    <mergeCell ref="C12:D12"/>
    <mergeCell ref="C14:D14"/>
    <mergeCell ref="B15:B22"/>
    <mergeCell ref="C15:D15"/>
    <mergeCell ref="C16:D16"/>
    <mergeCell ref="B28:F28"/>
    <mergeCell ref="B32:D32"/>
    <mergeCell ref="C13:D13"/>
    <mergeCell ref="B29:D29"/>
    <mergeCell ref="B30:D30"/>
    <mergeCell ref="B31:D31"/>
    <mergeCell ref="B27:F27"/>
    <mergeCell ref="C22:D22"/>
    <mergeCell ref="C23:D23"/>
    <mergeCell ref="C24:D24"/>
    <mergeCell ref="C20:D20"/>
    <mergeCell ref="C21:D21"/>
    <mergeCell ref="C17:D17"/>
    <mergeCell ref="C18:D18"/>
    <mergeCell ref="C19:D19"/>
    <mergeCell ref="B12:B14"/>
  </mergeCells>
  <conditionalFormatting sqref="E17">
    <cfRule type="expression" dxfId="277" priority="1">
      <formula>$E$16="I am concurrently applying for both the EU Ecolabel and another existing ecolabel"</formula>
    </cfRule>
    <cfRule type="expression" dxfId="276" priority="2">
      <formula>$E16="Yes"</formula>
    </cfRule>
  </conditionalFormatting>
  <dataValidations count="9">
    <dataValidation type="list" allowBlank="1" showInputMessage="1" showErrorMessage="1" sqref="E25">
      <formula1>"Yes, No"</formula1>
    </dataValidation>
    <dataValidation type="list" operator="equal" showInputMessage="1" prompt=" Please click on the following cell the appropriate answer" sqref="E15">
      <formula1>"Yes,No"</formula1>
    </dataValidation>
    <dataValidation type="list" operator="equal" showInputMessage="1" prompt=" Please click on the following cell the appropriate answer" sqref="E16">
      <formula1>"Yes,No,I am concurrently applying for both the EU Ecolabel and another existing ecolabel"</formula1>
    </dataValidation>
    <dataValidation type="list" allowBlank="1" showInputMessage="1" showErrorMessage="1" sqref="E20">
      <formula1>"Yes (please state country), No"</formula1>
    </dataValidation>
    <dataValidation type="list" allowBlank="1" showInputMessage="1" showErrorMessage="1" sqref="E13">
      <formula1>"Agglomerated stone based on resin binder"</formula1>
    </dataValidation>
    <dataValidation type="list" allowBlank="1" showInputMessage="1" showErrorMessage="1" sqref="E21">
      <mc:AlternateContent xmlns:x12ac="http://schemas.microsoft.com/office/spreadsheetml/2011/1/ac" xmlns:mc="http://schemas.openxmlformats.org/markup-compatibility/2006">
        <mc:Choice Requires="x12ac">
          <x12ac:list>"Yes, both EMAS registered and ISO 14001 certified","Yes, EMAS registered","Yes, ISO 14001 certified",No</x12ac:list>
        </mc:Choice>
        <mc:Fallback>
          <formula1>"Yes, both EMAS registered and ISO 14001 certified,Yes, EMAS registered,Yes, ISO 14001 certified,No"</formula1>
        </mc:Fallback>
      </mc:AlternateContent>
    </dataValidation>
    <dataValidation type="list" allowBlank="1" showInputMessage="1" showErrorMessage="1" sqref="E18">
      <formula1>"In the same country as CB,In another EU country,In a non-EU country"</formula1>
    </dataValidation>
    <dataValidation type="list" allowBlank="1" showInputMessage="1" showErrorMessage="1" sqref="E22:E24">
      <formula1>"Yes,No"</formula1>
    </dataValidation>
    <dataValidation type="list" allowBlank="1" showInputMessage="1" showErrorMessage="1" sqref="E19">
      <mc:AlternateContent xmlns:x12ac="http://schemas.microsoft.com/office/spreadsheetml/2011/1/ac" xmlns:mc="http://schemas.openxmlformats.org/markup-compatibility/2006">
        <mc:Choice Requires="x12ac">
          <x12ac:list>No,"Yes, the company is a medium-sized enterprise","Yes, the company is a small-sized enterprise","Yes, the company is a micro-enterprise"</x12ac:list>
        </mc:Choice>
        <mc:Fallback>
          <formula1>"No,Yes, the company is a medium-sized enterprise,Yes, the company is a small-sized enterprise,Yes, the company is a micro-enterprise"</formula1>
        </mc:Fallback>
      </mc:AlternateContent>
    </dataValidation>
  </dataValidations>
  <hyperlinks>
    <hyperlink ref="C20:D20" r:id="rId1" display="Is the company situated in a developing country (as defined in the OECD’s Development Assistance Committee’s list of countries receiving development aid)? "/>
  </hyperlinks>
  <printOptions gridLines="1"/>
  <pageMargins left="0.78749999999999998" right="0.78749999999999998" top="1.3305555555555555" bottom="1.0249999999999999" header="0.78749999999999998" footer="0.78749999999999998"/>
  <pageSetup paperSize="11" scale="14" pageOrder="overThenDown" orientation="landscape" horizontalDpi="300" verticalDpi="300" r:id="rId2"/>
  <headerFooter alignWithMargins="0">
    <oddHeader>&amp;C&amp;"Tahoma,Predeterminado"&amp;32ONLY ADVISORY</oddHeader>
    <oddFooter>&amp;CPagina &amp;P</oddFooter>
  </headerFooter>
  <rowBreaks count="2" manualBreakCount="2">
    <brk id="36" max="8" man="1"/>
    <brk id="100"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ListBox">
              <controlPr defaultSize="0" autoFill="0" autoLine="0" autoPict="0">
                <anchor moveWithCells="1" sizeWithCells="1">
                  <from>
                    <xdr:col>1</xdr:col>
                    <xdr:colOff>431800</xdr:colOff>
                    <xdr:row>0</xdr:row>
                    <xdr:rowOff>0</xdr:rowOff>
                  </from>
                  <to>
                    <xdr:col>1</xdr:col>
                    <xdr:colOff>495300</xdr:colOff>
                    <xdr:row>0</xdr:row>
                    <xdr:rowOff>0</xdr:rowOff>
                  </to>
                </anchor>
              </controlPr>
            </control>
          </mc:Choice>
        </mc:AlternateContent>
        <mc:AlternateContent xmlns:mc="http://schemas.openxmlformats.org/markup-compatibility/2006">
          <mc:Choice Requires="x14">
            <control shapeId="1026" r:id="rId6" name="CheckBox2">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1027" r:id="rId7" name="CheckBox3">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1028" r:id="rId8" name="CheckBox4">
              <controlPr defaultSize="0" autoFill="0" autoLine="0" autoPict="0">
                <anchor moveWithCells="1" sizeWithCells="1">
                  <from>
                    <xdr:col>1</xdr:col>
                    <xdr:colOff>19050</xdr:colOff>
                    <xdr:row>0</xdr:row>
                    <xdr:rowOff>0</xdr:rowOff>
                  </from>
                  <to>
                    <xdr:col>1</xdr:col>
                    <xdr:colOff>50800</xdr:colOff>
                    <xdr:row>0</xdr:row>
                    <xdr:rowOff>0</xdr:rowOff>
                  </to>
                </anchor>
              </controlPr>
            </control>
          </mc:Choice>
        </mc:AlternateContent>
        <mc:AlternateContent xmlns:mc="http://schemas.openxmlformats.org/markup-compatibility/2006">
          <mc:Choice Requires="x14">
            <control shapeId="1029" r:id="rId9" name="CheckBox6">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0" r:id="rId10" name="CheckBox8">
              <controlPr defaultSize="0" autoFill="0" autoLine="0" autoPict="0">
                <anchor moveWithCells="1" sizeWithCells="1">
                  <from>
                    <xdr:col>1</xdr:col>
                    <xdr:colOff>12700</xdr:colOff>
                    <xdr:row>0</xdr:row>
                    <xdr:rowOff>0</xdr:rowOff>
                  </from>
                  <to>
                    <xdr:col>1</xdr:col>
                    <xdr:colOff>76200</xdr:colOff>
                    <xdr:row>0</xdr:row>
                    <xdr:rowOff>0</xdr:rowOff>
                  </to>
                </anchor>
              </controlPr>
            </control>
          </mc:Choice>
        </mc:AlternateContent>
        <mc:AlternateContent xmlns:mc="http://schemas.openxmlformats.org/markup-compatibility/2006">
          <mc:Choice Requires="x14">
            <control shapeId="1031" r:id="rId11" name="CheckBox9">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2" r:id="rId12" name="CheckBox10">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3" r:id="rId13" name="CheckBox11">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4" r:id="rId14" name="CheckBox12">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1035" r:id="rId15" name="CheckBox20">
              <controlPr defaultSize="0" autoFill="0" autoLine="0" autoPict="0">
                <anchor moveWithCells="1" sizeWithCells="1">
                  <from>
                    <xdr:col>1</xdr:col>
                    <xdr:colOff>165100</xdr:colOff>
                    <xdr:row>0</xdr:row>
                    <xdr:rowOff>0</xdr:rowOff>
                  </from>
                  <to>
                    <xdr:col>1</xdr:col>
                    <xdr:colOff>260350</xdr:colOff>
                    <xdr:row>0</xdr:row>
                    <xdr:rowOff>0</xdr:rowOff>
                  </to>
                </anchor>
              </controlPr>
            </control>
          </mc:Choice>
        </mc:AlternateContent>
        <mc:AlternateContent xmlns:mc="http://schemas.openxmlformats.org/markup-compatibility/2006">
          <mc:Choice Requires="x14">
            <control shapeId="1036" r:id="rId16" name="CheckBox5">
              <controlPr defaultSize="0" autoFill="0" autoLine="0" autoPict="0">
                <anchor moveWithCells="1" sizeWithCells="1">
                  <from>
                    <xdr:col>1</xdr:col>
                    <xdr:colOff>31750</xdr:colOff>
                    <xdr:row>0</xdr:row>
                    <xdr:rowOff>0</xdr:rowOff>
                  </from>
                  <to>
                    <xdr:col>1</xdr:col>
                    <xdr:colOff>76200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 etc.'!$F$2:$F$11</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1"/>
  <sheetViews>
    <sheetView view="pageBreakPreview" zoomScale="60" zoomScaleNormal="60" workbookViewId="0">
      <selection activeCell="I4" sqref="I4"/>
    </sheetView>
  </sheetViews>
  <sheetFormatPr defaultRowHeight="14.5" x14ac:dyDescent="0.35"/>
  <cols>
    <col min="1" max="1" width="2.54296875" customWidth="1"/>
    <col min="2" max="2" width="66.453125" customWidth="1"/>
    <col min="3" max="3" width="34.1796875" customWidth="1"/>
    <col min="4" max="5" width="7.26953125" customWidth="1"/>
    <col min="6" max="6" width="7.08984375" customWidth="1"/>
    <col min="7" max="7" width="8" customWidth="1"/>
    <col min="8" max="8" width="7" customWidth="1"/>
    <col min="9" max="9" width="6.7265625" customWidth="1"/>
    <col min="10" max="10" width="6.453125" customWidth="1"/>
    <col min="11" max="12" width="6.6328125" customWidth="1"/>
    <col min="13" max="13" width="8.453125" customWidth="1"/>
    <col min="14" max="14" width="8.7265625" customWidth="1"/>
    <col min="15" max="15" width="8.26953125" customWidth="1"/>
    <col min="16" max="16" width="9.08984375" customWidth="1"/>
    <col min="17" max="17" width="9.26953125" customWidth="1"/>
    <col min="18" max="18" width="7.36328125" customWidth="1"/>
    <col min="19" max="19" width="8" customWidth="1"/>
    <col min="20" max="20" width="10.1796875" customWidth="1"/>
    <col min="21" max="21" width="12" customWidth="1"/>
    <col min="28" max="28" width="46.453125" customWidth="1"/>
  </cols>
  <sheetData>
    <row r="1" spans="1:28" ht="34.5" customHeight="1" thickBot="1" x14ac:dyDescent="0.5">
      <c r="A1" s="54"/>
      <c r="B1" s="246" t="s">
        <v>361</v>
      </c>
      <c r="C1" s="246"/>
      <c r="D1" s="246"/>
      <c r="E1" s="246"/>
      <c r="F1" s="246"/>
      <c r="G1" s="246"/>
      <c r="H1" s="52"/>
      <c r="I1" s="171"/>
      <c r="J1" s="171"/>
      <c r="K1" s="80"/>
      <c r="L1" s="80"/>
      <c r="M1" s="80"/>
      <c r="N1" s="80"/>
      <c r="O1" s="80"/>
      <c r="P1" s="80"/>
      <c r="Q1" s="80"/>
      <c r="R1" s="80"/>
      <c r="S1" s="80"/>
      <c r="T1" s="80"/>
      <c r="U1" s="80"/>
      <c r="V1" s="80"/>
    </row>
    <row r="2" spans="1:28" ht="19" thickTop="1" x14ac:dyDescent="0.45">
      <c r="A2" s="53"/>
      <c r="B2" s="51" t="s">
        <v>43</v>
      </c>
      <c r="C2" s="172" t="str">
        <f>IF(Application!E12="","",Application!E12)</f>
        <v/>
      </c>
      <c r="D2" s="171"/>
      <c r="E2" s="173"/>
      <c r="F2" s="171"/>
      <c r="G2" s="171"/>
      <c r="H2" s="171"/>
      <c r="I2" s="171"/>
      <c r="J2" s="171"/>
      <c r="K2" s="80"/>
      <c r="L2" s="80"/>
      <c r="M2" s="80"/>
      <c r="N2" s="80"/>
      <c r="O2" s="80"/>
      <c r="P2" s="80"/>
      <c r="Q2" s="80"/>
      <c r="R2" s="80"/>
      <c r="S2" s="80"/>
      <c r="T2" s="247"/>
      <c r="U2" s="247"/>
      <c r="V2" s="80"/>
    </row>
    <row r="3" spans="1:28" ht="18.5" customHeight="1" x14ac:dyDescent="0.45">
      <c r="A3" s="53"/>
      <c r="B3" s="51" t="s">
        <v>44</v>
      </c>
      <c r="C3" s="174"/>
      <c r="D3" s="171" t="s">
        <v>48</v>
      </c>
      <c r="E3" s="173"/>
      <c r="F3" s="171"/>
      <c r="G3" s="171"/>
      <c r="H3" s="171"/>
      <c r="I3" s="171"/>
      <c r="J3" s="171"/>
      <c r="K3" s="80"/>
      <c r="L3" s="80"/>
      <c r="M3" s="80"/>
      <c r="N3" s="80"/>
      <c r="O3" s="80"/>
      <c r="P3" s="80"/>
      <c r="Q3" s="80"/>
      <c r="R3" s="80"/>
      <c r="S3" s="80"/>
      <c r="T3" s="247"/>
      <c r="U3" s="247"/>
      <c r="V3" s="80"/>
    </row>
    <row r="4" spans="1:28" ht="18.5" x14ac:dyDescent="0.45">
      <c r="A4" s="53"/>
      <c r="B4" s="51" t="s">
        <v>45</v>
      </c>
      <c r="C4" s="174"/>
      <c r="D4" s="171" t="s">
        <v>47</v>
      </c>
      <c r="E4" s="173"/>
      <c r="F4" s="171"/>
      <c r="G4" s="171"/>
      <c r="H4" s="171"/>
      <c r="I4" s="171"/>
      <c r="J4" s="171"/>
      <c r="K4" s="80"/>
      <c r="L4" s="80"/>
      <c r="M4" s="80"/>
      <c r="N4" s="80"/>
      <c r="O4" s="80"/>
      <c r="P4" s="80"/>
      <c r="Q4" s="80"/>
      <c r="R4" s="80"/>
      <c r="S4" s="80"/>
      <c r="T4" s="247"/>
      <c r="U4" s="247"/>
      <c r="V4" s="80"/>
    </row>
    <row r="5" spans="1:28" ht="18.5" x14ac:dyDescent="0.45">
      <c r="A5" s="53"/>
      <c r="B5" s="51" t="s">
        <v>49</v>
      </c>
      <c r="C5" s="57" t="str">
        <f>IF(Application!E13="","",Application!E13)</f>
        <v/>
      </c>
      <c r="D5" s="202"/>
      <c r="E5" s="175"/>
      <c r="F5" s="171"/>
      <c r="G5" s="171"/>
      <c r="H5" s="171"/>
      <c r="I5" s="171"/>
      <c r="J5" s="171"/>
      <c r="K5" s="80"/>
      <c r="L5" s="80"/>
      <c r="M5" s="80"/>
      <c r="N5" s="80"/>
      <c r="O5" s="80"/>
      <c r="P5" s="80"/>
      <c r="Q5" s="80"/>
      <c r="R5" s="80"/>
      <c r="S5" s="80"/>
      <c r="T5" s="80"/>
      <c r="U5" s="80"/>
      <c r="V5" s="80"/>
    </row>
    <row r="6" spans="1:28" ht="3.5" customHeight="1" x14ac:dyDescent="0.45">
      <c r="A6" s="53"/>
      <c r="B6" s="50"/>
      <c r="C6" s="56"/>
      <c r="D6" s="50"/>
      <c r="E6" s="50"/>
      <c r="F6" s="50"/>
      <c r="G6" s="50"/>
      <c r="H6" s="50"/>
      <c r="I6" s="49"/>
      <c r="J6" s="49"/>
      <c r="K6" s="80"/>
      <c r="L6" s="80"/>
      <c r="M6" s="80"/>
      <c r="N6" s="80"/>
      <c r="O6" s="80"/>
      <c r="P6" s="80"/>
      <c r="Q6" s="80"/>
      <c r="R6" s="80"/>
      <c r="S6" s="80"/>
      <c r="T6" s="80"/>
      <c r="U6" s="80"/>
      <c r="V6" s="80"/>
    </row>
    <row r="7" spans="1:28" ht="44.5" customHeight="1" x14ac:dyDescent="0.35">
      <c r="A7" s="53"/>
      <c r="B7" s="248" t="s">
        <v>360</v>
      </c>
      <c r="C7" s="248"/>
      <c r="D7" s="248"/>
      <c r="E7" s="248"/>
      <c r="F7" s="248"/>
      <c r="G7" s="248"/>
      <c r="H7" s="248"/>
      <c r="I7" s="248"/>
      <c r="J7" s="248"/>
      <c r="K7" s="248"/>
      <c r="L7" s="248"/>
      <c r="M7" s="248"/>
      <c r="N7" s="248"/>
      <c r="O7" s="248"/>
      <c r="P7" s="248"/>
      <c r="Q7" s="248"/>
      <c r="R7" s="248"/>
      <c r="S7" s="248"/>
      <c r="T7" s="248"/>
      <c r="U7" s="248"/>
      <c r="V7" s="80"/>
    </row>
    <row r="8" spans="1:28" ht="37" customHeight="1" x14ac:dyDescent="0.35">
      <c r="A8" s="53"/>
      <c r="B8" s="203"/>
      <c r="C8" s="210"/>
      <c r="D8" s="249" t="s">
        <v>208</v>
      </c>
      <c r="E8" s="249"/>
      <c r="F8" s="249"/>
      <c r="G8" s="249"/>
      <c r="H8" s="249"/>
      <c r="I8" s="249"/>
      <c r="J8" s="249"/>
      <c r="K8" s="249"/>
      <c r="L8" s="249"/>
      <c r="M8" s="249"/>
      <c r="N8" s="249"/>
      <c r="O8" s="249"/>
      <c r="P8" s="249"/>
      <c r="Q8" s="249"/>
      <c r="R8" s="249"/>
      <c r="S8" s="249"/>
      <c r="T8" s="249"/>
      <c r="U8" s="249"/>
      <c r="V8" s="80"/>
    </row>
    <row r="9" spans="1:28" ht="18.5" x14ac:dyDescent="0.35">
      <c r="A9" s="53"/>
      <c r="B9" s="250" t="s">
        <v>112</v>
      </c>
      <c r="C9" s="241" t="s">
        <v>358</v>
      </c>
      <c r="D9" s="131">
        <v>1.1000000000000001</v>
      </c>
      <c r="E9" s="131">
        <v>1.2</v>
      </c>
      <c r="F9" s="131">
        <v>1.3</v>
      </c>
      <c r="G9" s="131">
        <v>1.4</v>
      </c>
      <c r="H9" s="152">
        <v>1.5</v>
      </c>
      <c r="I9" s="152">
        <v>1.6</v>
      </c>
      <c r="J9" s="152">
        <v>1.7</v>
      </c>
      <c r="K9" s="254">
        <v>3.1</v>
      </c>
      <c r="L9" s="255"/>
      <c r="M9" s="255"/>
      <c r="N9" s="256"/>
      <c r="O9" s="152">
        <v>3.2</v>
      </c>
      <c r="P9" s="254">
        <v>3.3</v>
      </c>
      <c r="Q9" s="256"/>
      <c r="R9" s="152">
        <v>3.4</v>
      </c>
      <c r="S9" s="152">
        <v>3.5</v>
      </c>
      <c r="T9" s="152" t="s">
        <v>209</v>
      </c>
      <c r="U9" s="152" t="s">
        <v>210</v>
      </c>
      <c r="V9" s="80"/>
    </row>
    <row r="10" spans="1:28" ht="43.5" customHeight="1" x14ac:dyDescent="0.35">
      <c r="A10" s="53"/>
      <c r="B10" s="251"/>
      <c r="C10" s="242"/>
      <c r="D10" s="176" t="s">
        <v>317</v>
      </c>
      <c r="E10" s="176" t="s">
        <v>318</v>
      </c>
      <c r="F10" s="177" t="s">
        <v>319</v>
      </c>
      <c r="G10" s="176" t="s">
        <v>320</v>
      </c>
      <c r="H10" s="178" t="s">
        <v>321</v>
      </c>
      <c r="I10" s="178" t="s">
        <v>322</v>
      </c>
      <c r="J10" s="178" t="s">
        <v>323</v>
      </c>
      <c r="K10" s="178" t="s">
        <v>343</v>
      </c>
      <c r="L10" s="178" t="s">
        <v>344</v>
      </c>
      <c r="M10" s="178" t="s">
        <v>346</v>
      </c>
      <c r="N10" s="178" t="s">
        <v>345</v>
      </c>
      <c r="O10" s="178" t="s">
        <v>347</v>
      </c>
      <c r="P10" s="178" t="s">
        <v>351</v>
      </c>
      <c r="Q10" s="178" t="s">
        <v>352</v>
      </c>
      <c r="R10" s="178" t="s">
        <v>353</v>
      </c>
      <c r="S10" s="178" t="s">
        <v>324</v>
      </c>
      <c r="T10" s="152"/>
      <c r="U10" s="152"/>
      <c r="V10" s="80"/>
    </row>
    <row r="11" spans="1:28" ht="14.5" customHeight="1" x14ac:dyDescent="0.35">
      <c r="A11" s="53"/>
      <c r="B11" s="133"/>
      <c r="C11" s="179"/>
      <c r="D11" s="180" t="str">
        <f>'Horizontal 1.1 to 1.7'!L4</f>
        <v>Pass</v>
      </c>
      <c r="E11" s="180" t="str">
        <f>'Horizontal 1.1 to 1.7'!L23</f>
        <v>Pass</v>
      </c>
      <c r="F11" s="181" t="str">
        <f>'Horizontal 1.1 to 1.7'!N103</f>
        <v>Pass</v>
      </c>
      <c r="G11" s="180" t="str">
        <f>'Horizontal 1.1 to 1.7'!J114</f>
        <v>Pass</v>
      </c>
      <c r="H11" s="182" t="str">
        <f>'Horizontal 1.1 to 1.7'!E118</f>
        <v>Pass</v>
      </c>
      <c r="I11" s="182" t="str">
        <f>'Horizontal 1.1 to 1.7'!E125</f>
        <v>Pass</v>
      </c>
      <c r="J11" s="165">
        <f>'Horizontal 1.1 to 1.7'!E129</f>
        <v>3</v>
      </c>
      <c r="K11" s="165">
        <f>'Criteria 3.1 to 3.5'!C14</f>
        <v>0.77</v>
      </c>
      <c r="L11" s="165">
        <f>'Criteria 3.1 to 3.5'!G15</f>
        <v>8.25</v>
      </c>
      <c r="M11" s="165">
        <f>'Criteria 3.1 to 3.5'!G16</f>
        <v>6.7</v>
      </c>
      <c r="N11" s="165">
        <f>'Criteria 3.1 to 3.5'!G17</f>
        <v>4</v>
      </c>
      <c r="O11" s="165" t="str">
        <f>'Criteria 3.1 to 3.5'!$F$25</f>
        <v>Pass</v>
      </c>
      <c r="P11" s="165">
        <f>'Criteria 3.1 to 3.5'!G43</f>
        <v>13</v>
      </c>
      <c r="Q11" s="165" t="str">
        <f>'Criteria 3.1 to 3.5'!$G$55</f>
        <v>Pass</v>
      </c>
      <c r="R11" s="165">
        <f>'Criteria 3.1 to 3.5'!G66</f>
        <v>7</v>
      </c>
      <c r="S11" s="165">
        <f>'Criteria 3.1 to 3.5'!G88</f>
        <v>9</v>
      </c>
      <c r="T11" s="119">
        <f>$J$11+L11+M11+N11+P11+R11+S11</f>
        <v>50.95</v>
      </c>
      <c r="U11" s="182">
        <v>50</v>
      </c>
      <c r="V11" s="80"/>
      <c r="W11" s="183"/>
      <c r="X11" s="252"/>
      <c r="Y11" s="252"/>
      <c r="Z11" s="252"/>
      <c r="AA11" s="252"/>
      <c r="AB11" s="252"/>
    </row>
    <row r="12" spans="1:28" x14ac:dyDescent="0.35">
      <c r="A12" s="53"/>
      <c r="B12" s="134"/>
      <c r="C12" s="179"/>
      <c r="D12" s="184"/>
      <c r="E12" s="184"/>
      <c r="F12" s="204" t="str">
        <f>'Horizontal 1.1 to 1.7'!L104</f>
        <v/>
      </c>
      <c r="G12" s="184"/>
      <c r="H12" s="185"/>
      <c r="I12" s="185"/>
      <c r="J12" s="185"/>
      <c r="K12" s="186"/>
      <c r="L12" s="186"/>
      <c r="M12" s="186"/>
      <c r="N12" s="186"/>
      <c r="O12" s="165" t="str">
        <f>'Criteria 3.1 to 3.5'!$F$25</f>
        <v>Pass</v>
      </c>
      <c r="P12" s="186" t="str">
        <f>'Criteria 3.1 to 3.5'!G44</f>
        <v/>
      </c>
      <c r="Q12" s="165" t="str">
        <f>'Criteria 3.1 to 3.5'!$G$55</f>
        <v>Pass</v>
      </c>
      <c r="R12" s="186" t="str">
        <f>'Criteria 3.1 to 3.5'!G67</f>
        <v/>
      </c>
      <c r="S12" s="186"/>
      <c r="T12" s="119" t="e">
        <f>$J$11+L12+M12+N12+P12+R12+S12</f>
        <v>#VALUE!</v>
      </c>
      <c r="U12" s="182">
        <v>50</v>
      </c>
      <c r="V12" s="80"/>
      <c r="W12" s="183"/>
      <c r="X12" s="252"/>
      <c r="Y12" s="252"/>
      <c r="Z12" s="252"/>
      <c r="AA12" s="252"/>
      <c r="AB12" s="252"/>
    </row>
    <row r="13" spans="1:28" x14ac:dyDescent="0.35">
      <c r="A13" s="53"/>
      <c r="B13" s="134"/>
      <c r="C13" s="179"/>
      <c r="D13" s="184"/>
      <c r="E13" s="184"/>
      <c r="F13" s="204" t="str">
        <f>'Horizontal 1.1 to 1.7'!L105</f>
        <v/>
      </c>
      <c r="G13" s="184"/>
      <c r="H13" s="185"/>
      <c r="I13" s="185"/>
      <c r="J13" s="185"/>
      <c r="K13" s="186"/>
      <c r="L13" s="186"/>
      <c r="M13" s="186"/>
      <c r="N13" s="186"/>
      <c r="O13" s="165" t="str">
        <f>'Criteria 3.1 to 3.5'!$F$25</f>
        <v>Pass</v>
      </c>
      <c r="P13" s="186" t="str">
        <f>'Criteria 3.1 to 3.5'!G45</f>
        <v/>
      </c>
      <c r="Q13" s="165" t="str">
        <f>'Criteria 3.1 to 3.5'!$G$55</f>
        <v>Pass</v>
      </c>
      <c r="R13" s="186" t="str">
        <f>'Criteria 3.1 to 3.5'!G68</f>
        <v/>
      </c>
      <c r="S13" s="186"/>
      <c r="T13" s="119" t="e">
        <f t="shared" ref="T13:T15" si="0">$J$11+L13+M13+N13+P13+R13+S13</f>
        <v>#VALUE!</v>
      </c>
      <c r="U13" s="182">
        <v>50</v>
      </c>
      <c r="V13" s="80"/>
      <c r="W13" s="183"/>
      <c r="X13" s="252"/>
      <c r="Y13" s="252"/>
      <c r="Z13" s="252"/>
      <c r="AA13" s="252"/>
      <c r="AB13" s="252"/>
    </row>
    <row r="14" spans="1:28" x14ac:dyDescent="0.35">
      <c r="A14" s="53"/>
      <c r="B14" s="134"/>
      <c r="C14" s="179"/>
      <c r="D14" s="184"/>
      <c r="E14" s="184"/>
      <c r="F14" s="204" t="str">
        <f>'Horizontal 1.1 to 1.7'!L106</f>
        <v/>
      </c>
      <c r="G14" s="184"/>
      <c r="H14" s="185"/>
      <c r="I14" s="185"/>
      <c r="J14" s="185"/>
      <c r="K14" s="186"/>
      <c r="L14" s="186"/>
      <c r="M14" s="186"/>
      <c r="N14" s="186"/>
      <c r="O14" s="165" t="str">
        <f>'Criteria 3.1 to 3.5'!$F$25</f>
        <v>Pass</v>
      </c>
      <c r="P14" s="186" t="str">
        <f>'Criteria 3.1 to 3.5'!G46</f>
        <v/>
      </c>
      <c r="Q14" s="165" t="str">
        <f>'Criteria 3.1 to 3.5'!$G$55</f>
        <v>Pass</v>
      </c>
      <c r="R14" s="186" t="str">
        <f>'Criteria 3.1 to 3.5'!G69</f>
        <v/>
      </c>
      <c r="S14" s="186"/>
      <c r="T14" s="119" t="e">
        <f t="shared" si="0"/>
        <v>#VALUE!</v>
      </c>
      <c r="U14" s="182">
        <v>50</v>
      </c>
      <c r="V14" s="80"/>
      <c r="W14" s="183"/>
      <c r="X14" s="252"/>
      <c r="Y14" s="252"/>
      <c r="Z14" s="252"/>
      <c r="AA14" s="252"/>
      <c r="AB14" s="252"/>
    </row>
    <row r="15" spans="1:28" x14ac:dyDescent="0.35">
      <c r="A15" s="53"/>
      <c r="B15" s="134"/>
      <c r="C15" s="179"/>
      <c r="D15" s="184"/>
      <c r="E15" s="184"/>
      <c r="F15" s="184" t="str">
        <f>'Horizontal 1.1 to 1.7'!L107</f>
        <v/>
      </c>
      <c r="G15" s="184"/>
      <c r="H15" s="185"/>
      <c r="I15" s="185"/>
      <c r="J15" s="185"/>
      <c r="K15" s="186"/>
      <c r="L15" s="186"/>
      <c r="M15" s="186"/>
      <c r="N15" s="186"/>
      <c r="O15" s="165" t="str">
        <f>'Criteria 3.1 to 3.5'!$F$25</f>
        <v>Pass</v>
      </c>
      <c r="P15" s="186" t="str">
        <f>'Criteria 3.1 to 3.5'!G47</f>
        <v/>
      </c>
      <c r="Q15" s="165" t="str">
        <f>'Criteria 3.1 to 3.5'!$G$55</f>
        <v>Pass</v>
      </c>
      <c r="R15" s="186" t="str">
        <f>'Criteria 3.1 to 3.5'!G70</f>
        <v/>
      </c>
      <c r="S15" s="186"/>
      <c r="T15" s="119" t="e">
        <f t="shared" si="0"/>
        <v>#VALUE!</v>
      </c>
      <c r="U15" s="182">
        <v>50</v>
      </c>
      <c r="V15" s="80"/>
      <c r="W15" s="183"/>
      <c r="X15" s="252"/>
      <c r="Y15" s="252"/>
      <c r="Z15" s="252"/>
      <c r="AA15" s="252"/>
      <c r="AB15" s="252"/>
    </row>
    <row r="16" spans="1:28" x14ac:dyDescent="0.35">
      <c r="A16" s="53"/>
      <c r="B16" s="240" t="s">
        <v>359</v>
      </c>
      <c r="C16" s="243" t="s">
        <v>46</v>
      </c>
      <c r="D16" s="184"/>
      <c r="E16" s="215"/>
      <c r="F16" s="222"/>
      <c r="G16" s="217"/>
      <c r="H16" s="218"/>
      <c r="I16" s="218"/>
      <c r="J16" s="219"/>
      <c r="K16" s="214"/>
      <c r="L16" s="214"/>
      <c r="M16" s="214"/>
      <c r="N16" s="214"/>
      <c r="O16" s="220"/>
      <c r="P16" s="214"/>
      <c r="Q16" s="221"/>
      <c r="R16" s="212"/>
      <c r="S16" s="212"/>
      <c r="T16" s="208"/>
      <c r="U16" s="212"/>
      <c r="V16" s="80"/>
      <c r="W16" s="183"/>
      <c r="X16" s="252"/>
      <c r="Y16" s="252"/>
      <c r="Z16" s="252"/>
      <c r="AA16" s="252"/>
      <c r="AB16" s="252"/>
    </row>
    <row r="17" spans="1:28" x14ac:dyDescent="0.35">
      <c r="A17" s="53"/>
      <c r="B17" s="241"/>
      <c r="C17" s="244"/>
      <c r="D17" s="184"/>
      <c r="E17" s="215"/>
      <c r="F17" s="222"/>
      <c r="G17" s="204"/>
      <c r="H17" s="185"/>
      <c r="I17" s="185"/>
      <c r="J17" s="211"/>
      <c r="K17" s="214"/>
      <c r="L17" s="214"/>
      <c r="M17" s="214"/>
      <c r="N17" s="214"/>
      <c r="O17" s="216"/>
      <c r="P17" s="214"/>
      <c r="Q17" s="213"/>
      <c r="R17" s="212"/>
      <c r="S17" s="212"/>
      <c r="T17" s="208"/>
      <c r="U17" s="212"/>
      <c r="V17" s="80"/>
      <c r="W17" s="183"/>
      <c r="X17" s="252"/>
      <c r="Y17" s="252"/>
      <c r="Z17" s="252"/>
      <c r="AA17" s="252"/>
      <c r="AB17" s="252"/>
    </row>
    <row r="18" spans="1:28" x14ac:dyDescent="0.35">
      <c r="A18" s="53"/>
      <c r="B18" s="242"/>
      <c r="C18" s="245"/>
      <c r="D18" s="184"/>
      <c r="E18" s="215"/>
      <c r="F18" s="222"/>
      <c r="G18" s="204"/>
      <c r="H18" s="185"/>
      <c r="I18" s="185"/>
      <c r="J18" s="211"/>
      <c r="K18" s="214"/>
      <c r="L18" s="214"/>
      <c r="M18" s="214"/>
      <c r="N18" s="214"/>
      <c r="O18" s="198"/>
      <c r="P18" s="214"/>
      <c r="Q18" s="213"/>
      <c r="R18" s="212"/>
      <c r="S18" s="212"/>
      <c r="T18" s="208"/>
      <c r="U18" s="212"/>
      <c r="V18" s="80"/>
      <c r="W18" s="183"/>
      <c r="X18" s="252"/>
      <c r="Y18" s="252"/>
      <c r="Z18" s="252"/>
      <c r="AA18" s="252"/>
      <c r="AB18" s="252"/>
    </row>
    <row r="19" spans="1:28" x14ac:dyDescent="0.35">
      <c r="A19" s="53"/>
      <c r="B19" s="134"/>
      <c r="C19" s="179"/>
      <c r="D19" s="184"/>
      <c r="E19" s="215"/>
      <c r="F19" s="222"/>
      <c r="G19" s="204"/>
      <c r="H19" s="185"/>
      <c r="I19" s="185"/>
      <c r="J19" s="211"/>
      <c r="K19" s="214"/>
      <c r="L19" s="214"/>
      <c r="M19" s="214"/>
      <c r="N19" s="214"/>
      <c r="O19" s="216"/>
      <c r="P19" s="214"/>
      <c r="Q19" s="213"/>
      <c r="R19" s="212"/>
      <c r="S19" s="212"/>
      <c r="T19" s="208"/>
      <c r="U19" s="212"/>
      <c r="V19" s="80"/>
      <c r="X19" s="253"/>
      <c r="Y19" s="253"/>
      <c r="Z19" s="253"/>
      <c r="AA19" s="253"/>
      <c r="AB19" s="253"/>
    </row>
    <row r="20" spans="1:28" x14ac:dyDescent="0.35">
      <c r="A20" s="53"/>
      <c r="B20" s="134"/>
      <c r="C20" s="179"/>
      <c r="D20" s="184"/>
      <c r="E20" s="215"/>
      <c r="F20" s="222"/>
      <c r="G20" s="204"/>
      <c r="H20" s="185"/>
      <c r="I20" s="185"/>
      <c r="J20" s="211"/>
      <c r="K20" s="214"/>
      <c r="L20" s="214"/>
      <c r="M20" s="214"/>
      <c r="N20" s="214"/>
      <c r="O20" s="216"/>
      <c r="P20" s="214"/>
      <c r="Q20" s="213"/>
      <c r="R20" s="212"/>
      <c r="S20" s="212"/>
      <c r="T20" s="208"/>
      <c r="U20" s="212"/>
      <c r="V20" s="80"/>
    </row>
    <row r="21" spans="1:28" x14ac:dyDescent="0.35">
      <c r="A21" s="53"/>
      <c r="B21" s="134"/>
      <c r="C21" s="179"/>
      <c r="D21" s="184"/>
      <c r="E21" s="215"/>
      <c r="F21" s="222"/>
      <c r="G21" s="204"/>
      <c r="H21" s="185"/>
      <c r="I21" s="185"/>
      <c r="J21" s="211"/>
      <c r="K21" s="214"/>
      <c r="L21" s="214"/>
      <c r="M21" s="214"/>
      <c r="N21" s="214"/>
      <c r="O21" s="216"/>
      <c r="P21" s="214"/>
      <c r="Q21" s="213"/>
      <c r="R21" s="212"/>
      <c r="S21" s="212"/>
      <c r="T21" s="208"/>
      <c r="U21" s="212"/>
      <c r="V21" s="80"/>
    </row>
    <row r="22" spans="1:28" x14ac:dyDescent="0.35">
      <c r="A22" s="53"/>
      <c r="B22" s="134"/>
      <c r="C22" s="179"/>
      <c r="D22" s="184"/>
      <c r="E22" s="215"/>
      <c r="F22" s="222"/>
      <c r="G22" s="204"/>
      <c r="H22" s="185"/>
      <c r="I22" s="185"/>
      <c r="J22" s="211"/>
      <c r="K22" s="214"/>
      <c r="L22" s="214"/>
      <c r="M22" s="214"/>
      <c r="N22" s="214"/>
      <c r="O22" s="216"/>
      <c r="P22" s="214"/>
      <c r="Q22" s="213"/>
      <c r="R22" s="212"/>
      <c r="S22" s="212"/>
      <c r="T22" s="208"/>
      <c r="U22" s="212"/>
      <c r="V22" s="80"/>
    </row>
    <row r="23" spans="1:28" x14ac:dyDescent="0.35">
      <c r="A23" s="53"/>
      <c r="B23" s="134"/>
      <c r="C23" s="179"/>
      <c r="D23" s="184"/>
      <c r="E23" s="215"/>
      <c r="F23" s="222"/>
      <c r="G23" s="204"/>
      <c r="H23" s="185"/>
      <c r="I23" s="185"/>
      <c r="J23" s="211"/>
      <c r="K23" s="214"/>
      <c r="L23" s="214"/>
      <c r="M23" s="214"/>
      <c r="N23" s="214"/>
      <c r="O23" s="216"/>
      <c r="P23" s="214"/>
      <c r="Q23" s="213"/>
      <c r="R23" s="212"/>
      <c r="S23" s="212"/>
      <c r="T23" s="208"/>
      <c r="U23" s="212"/>
      <c r="V23" s="80"/>
    </row>
    <row r="24" spans="1:28" x14ac:dyDescent="0.35">
      <c r="A24" s="53"/>
      <c r="B24" s="134"/>
      <c r="C24" s="179"/>
      <c r="D24" s="184"/>
      <c r="E24" s="215"/>
      <c r="F24" s="222"/>
      <c r="G24" s="204"/>
      <c r="H24" s="185"/>
      <c r="I24" s="185"/>
      <c r="J24" s="211"/>
      <c r="K24" s="214"/>
      <c r="L24" s="214"/>
      <c r="M24" s="214"/>
      <c r="N24" s="214"/>
      <c r="O24" s="216"/>
      <c r="P24" s="214"/>
      <c r="Q24" s="213"/>
      <c r="R24" s="212"/>
      <c r="S24" s="212"/>
      <c r="T24" s="208"/>
      <c r="U24" s="212"/>
      <c r="V24" s="80"/>
    </row>
    <row r="25" spans="1:28" x14ac:dyDescent="0.35">
      <c r="A25" s="53"/>
      <c r="B25" s="134"/>
      <c r="C25" s="179"/>
      <c r="D25" s="184"/>
      <c r="E25" s="215"/>
      <c r="F25" s="222"/>
      <c r="G25" s="204"/>
      <c r="H25" s="185"/>
      <c r="I25" s="185"/>
      <c r="J25" s="211"/>
      <c r="K25" s="214"/>
      <c r="L25" s="214"/>
      <c r="M25" s="214"/>
      <c r="N25" s="214"/>
      <c r="O25" s="216"/>
      <c r="P25" s="214"/>
      <c r="Q25" s="213"/>
      <c r="R25" s="212"/>
      <c r="S25" s="212"/>
      <c r="T25" s="208"/>
      <c r="U25" s="212"/>
      <c r="V25" s="80"/>
    </row>
    <row r="26" spans="1:28" x14ac:dyDescent="0.35">
      <c r="A26" s="53"/>
      <c r="B26" s="134"/>
      <c r="C26" s="179"/>
      <c r="D26" s="184"/>
      <c r="E26" s="215"/>
      <c r="F26" s="222"/>
      <c r="G26" s="204"/>
      <c r="H26" s="185"/>
      <c r="I26" s="185"/>
      <c r="J26" s="211"/>
      <c r="K26" s="214"/>
      <c r="L26" s="214"/>
      <c r="M26" s="214"/>
      <c r="N26" s="214"/>
      <c r="O26" s="216"/>
      <c r="P26" s="214"/>
      <c r="Q26" s="213"/>
      <c r="R26" s="212"/>
      <c r="S26" s="212"/>
      <c r="T26" s="208"/>
      <c r="U26" s="212"/>
      <c r="V26" s="80"/>
    </row>
    <row r="27" spans="1:28" x14ac:dyDescent="0.35">
      <c r="A27" s="53"/>
      <c r="B27" s="134"/>
      <c r="C27" s="179"/>
      <c r="D27" s="184"/>
      <c r="E27" s="215"/>
      <c r="F27" s="222"/>
      <c r="G27" s="204"/>
      <c r="H27" s="185"/>
      <c r="I27" s="185"/>
      <c r="J27" s="211"/>
      <c r="K27" s="214"/>
      <c r="L27" s="214"/>
      <c r="M27" s="214"/>
      <c r="N27" s="214"/>
      <c r="O27" s="216"/>
      <c r="P27" s="214"/>
      <c r="Q27" s="213"/>
      <c r="R27" s="212"/>
      <c r="S27" s="212"/>
      <c r="T27" s="208"/>
      <c r="U27" s="212"/>
      <c r="V27" s="80"/>
    </row>
    <row r="28" spans="1:28" x14ac:dyDescent="0.35">
      <c r="A28" s="53"/>
      <c r="B28" s="134"/>
      <c r="C28" s="179"/>
      <c r="D28" s="184"/>
      <c r="E28" s="215"/>
      <c r="F28" s="222"/>
      <c r="G28" s="204"/>
      <c r="H28" s="185"/>
      <c r="I28" s="185"/>
      <c r="J28" s="211"/>
      <c r="K28" s="214"/>
      <c r="L28" s="214"/>
      <c r="M28" s="214"/>
      <c r="N28" s="214"/>
      <c r="O28" s="216"/>
      <c r="P28" s="214"/>
      <c r="Q28" s="213"/>
      <c r="R28" s="212"/>
      <c r="S28" s="212"/>
      <c r="T28" s="208"/>
      <c r="U28" s="212"/>
      <c r="V28" s="80"/>
    </row>
    <row r="29" spans="1:28" x14ac:dyDescent="0.35">
      <c r="A29" s="53"/>
      <c r="B29" s="134"/>
      <c r="C29" s="179"/>
      <c r="D29" s="184"/>
      <c r="E29" s="215"/>
      <c r="F29" s="222"/>
      <c r="G29" s="204"/>
      <c r="H29" s="185"/>
      <c r="I29" s="185"/>
      <c r="J29" s="211"/>
      <c r="K29" s="214"/>
      <c r="L29" s="214"/>
      <c r="M29" s="214"/>
      <c r="N29" s="214"/>
      <c r="O29" s="216"/>
      <c r="P29" s="214"/>
      <c r="Q29" s="213"/>
      <c r="R29" s="212"/>
      <c r="S29" s="212"/>
      <c r="T29" s="208"/>
      <c r="U29" s="212"/>
      <c r="V29" s="80"/>
    </row>
    <row r="30" spans="1:28" x14ac:dyDescent="0.35">
      <c r="A30" s="53"/>
      <c r="B30" s="134"/>
      <c r="C30" s="179"/>
      <c r="D30" s="184"/>
      <c r="E30" s="215"/>
      <c r="F30" s="222"/>
      <c r="G30" s="204"/>
      <c r="H30" s="185"/>
      <c r="I30" s="185"/>
      <c r="J30" s="211"/>
      <c r="K30" s="214"/>
      <c r="L30" s="214"/>
      <c r="M30" s="214"/>
      <c r="N30" s="214"/>
      <c r="O30" s="216"/>
      <c r="P30" s="214"/>
      <c r="Q30" s="213"/>
      <c r="R30" s="212"/>
      <c r="S30" s="212"/>
      <c r="T30" s="208"/>
      <c r="U30" s="212"/>
      <c r="V30" s="80"/>
    </row>
    <row r="31" spans="1:28" x14ac:dyDescent="0.35">
      <c r="A31" s="53"/>
      <c r="B31" s="134"/>
      <c r="C31" s="179"/>
      <c r="D31" s="184"/>
      <c r="E31" s="215"/>
      <c r="F31" s="222"/>
      <c r="G31" s="204"/>
      <c r="H31" s="185"/>
      <c r="I31" s="185"/>
      <c r="J31" s="211"/>
      <c r="K31" s="214"/>
      <c r="L31" s="214"/>
      <c r="M31" s="214"/>
      <c r="N31" s="214"/>
      <c r="O31" s="216"/>
      <c r="P31" s="214"/>
      <c r="Q31" s="213"/>
      <c r="R31" s="212"/>
      <c r="S31" s="212"/>
      <c r="T31" s="208"/>
      <c r="U31" s="212"/>
      <c r="V31" s="80"/>
    </row>
    <row r="32" spans="1:28" x14ac:dyDescent="0.35">
      <c r="A32" s="53"/>
      <c r="B32" s="134"/>
      <c r="C32" s="179"/>
      <c r="D32" s="184"/>
      <c r="E32" s="215"/>
      <c r="F32" s="222"/>
      <c r="G32" s="204"/>
      <c r="H32" s="185"/>
      <c r="I32" s="185"/>
      <c r="J32" s="211"/>
      <c r="K32" s="214"/>
      <c r="L32" s="214"/>
      <c r="M32" s="214"/>
      <c r="N32" s="214"/>
      <c r="O32" s="216"/>
      <c r="P32" s="214"/>
      <c r="Q32" s="213"/>
      <c r="R32" s="212"/>
      <c r="S32" s="212"/>
      <c r="T32" s="208"/>
      <c r="U32" s="212"/>
      <c r="V32" s="80"/>
    </row>
    <row r="33" spans="1:22" x14ac:dyDescent="0.35">
      <c r="A33" s="53"/>
      <c r="B33" s="134"/>
      <c r="C33" s="179"/>
      <c r="D33" s="184"/>
      <c r="E33" s="215"/>
      <c r="F33" s="222"/>
      <c r="G33" s="204"/>
      <c r="H33" s="185"/>
      <c r="I33" s="185"/>
      <c r="J33" s="211"/>
      <c r="K33" s="214"/>
      <c r="L33" s="214"/>
      <c r="M33" s="214"/>
      <c r="N33" s="214"/>
      <c r="O33" s="216"/>
      <c r="P33" s="214"/>
      <c r="Q33" s="213"/>
      <c r="R33" s="212"/>
      <c r="S33" s="212"/>
      <c r="T33" s="208"/>
      <c r="U33" s="212"/>
      <c r="V33" s="80"/>
    </row>
    <row r="34" spans="1:22" x14ac:dyDescent="0.35">
      <c r="A34" s="53"/>
      <c r="B34" s="134"/>
      <c r="C34" s="179"/>
      <c r="D34" s="184"/>
      <c r="E34" s="215"/>
      <c r="F34" s="222"/>
      <c r="G34" s="204"/>
      <c r="H34" s="185"/>
      <c r="I34" s="185"/>
      <c r="J34" s="211"/>
      <c r="K34" s="214"/>
      <c r="L34" s="214"/>
      <c r="M34" s="214"/>
      <c r="N34" s="214"/>
      <c r="O34" s="216"/>
      <c r="P34" s="214"/>
      <c r="Q34" s="213"/>
      <c r="R34" s="212"/>
      <c r="S34" s="212"/>
      <c r="T34" s="208"/>
      <c r="U34" s="212"/>
      <c r="V34" s="80"/>
    </row>
    <row r="35" spans="1:22" x14ac:dyDescent="0.35">
      <c r="A35" s="53"/>
      <c r="B35" s="134"/>
      <c r="C35" s="179"/>
      <c r="D35" s="184"/>
      <c r="E35" s="215"/>
      <c r="F35" s="222"/>
      <c r="G35" s="204"/>
      <c r="H35" s="185"/>
      <c r="I35" s="185"/>
      <c r="J35" s="211"/>
      <c r="K35" s="214"/>
      <c r="L35" s="214"/>
      <c r="M35" s="214"/>
      <c r="N35" s="214"/>
      <c r="O35" s="216"/>
      <c r="P35" s="214"/>
      <c r="Q35" s="213"/>
      <c r="R35" s="212"/>
      <c r="S35" s="212"/>
      <c r="T35" s="208"/>
      <c r="U35" s="212"/>
      <c r="V35" s="80"/>
    </row>
    <row r="36" spans="1:22" x14ac:dyDescent="0.35">
      <c r="A36" s="53"/>
      <c r="B36" s="134"/>
      <c r="C36" s="179"/>
      <c r="D36" s="184"/>
      <c r="E36" s="215"/>
      <c r="F36" s="222"/>
      <c r="G36" s="204"/>
      <c r="H36" s="185"/>
      <c r="I36" s="185"/>
      <c r="J36" s="211"/>
      <c r="K36" s="214"/>
      <c r="L36" s="214"/>
      <c r="M36" s="214"/>
      <c r="N36" s="214"/>
      <c r="O36" s="216"/>
      <c r="P36" s="214"/>
      <c r="Q36" s="213"/>
      <c r="R36" s="212"/>
      <c r="S36" s="212"/>
      <c r="T36" s="208"/>
      <c r="U36" s="212"/>
      <c r="V36" s="80"/>
    </row>
    <row r="37" spans="1:22" x14ac:dyDescent="0.35">
      <c r="A37" s="53"/>
      <c r="B37" s="134"/>
      <c r="C37" s="179"/>
      <c r="D37" s="184"/>
      <c r="E37" s="215"/>
      <c r="F37" s="222"/>
      <c r="G37" s="204"/>
      <c r="H37" s="185"/>
      <c r="I37" s="185"/>
      <c r="J37" s="211"/>
      <c r="K37" s="214"/>
      <c r="L37" s="214"/>
      <c r="M37" s="214"/>
      <c r="N37" s="214"/>
      <c r="O37" s="216"/>
      <c r="P37" s="214"/>
      <c r="Q37" s="213"/>
      <c r="R37" s="212"/>
      <c r="S37" s="212"/>
      <c r="T37" s="208"/>
      <c r="U37" s="212"/>
      <c r="V37" s="80"/>
    </row>
    <row r="38" spans="1:22" x14ac:dyDescent="0.35">
      <c r="A38" s="53"/>
      <c r="B38" s="134"/>
      <c r="C38" s="179"/>
      <c r="D38" s="184"/>
      <c r="E38" s="215"/>
      <c r="F38" s="222"/>
      <c r="G38" s="204"/>
      <c r="H38" s="185"/>
      <c r="I38" s="185"/>
      <c r="J38" s="211"/>
      <c r="K38" s="214"/>
      <c r="L38" s="214"/>
      <c r="M38" s="214"/>
      <c r="N38" s="214"/>
      <c r="O38" s="216"/>
      <c r="P38" s="214"/>
      <c r="Q38" s="213"/>
      <c r="R38" s="212"/>
      <c r="S38" s="212"/>
      <c r="T38" s="208"/>
      <c r="U38" s="212"/>
      <c r="V38" s="80"/>
    </row>
    <row r="39" spans="1:22" x14ac:dyDescent="0.35">
      <c r="A39" s="53"/>
      <c r="B39" s="134"/>
      <c r="C39" s="179"/>
      <c r="D39" s="184"/>
      <c r="E39" s="215"/>
      <c r="F39" s="222"/>
      <c r="G39" s="204"/>
      <c r="H39" s="185"/>
      <c r="I39" s="185"/>
      <c r="J39" s="211"/>
      <c r="K39" s="214"/>
      <c r="L39" s="214"/>
      <c r="M39" s="214"/>
      <c r="N39" s="214"/>
      <c r="O39" s="216"/>
      <c r="P39" s="214"/>
      <c r="Q39" s="213"/>
      <c r="R39" s="212"/>
      <c r="S39" s="212"/>
      <c r="T39" s="208"/>
      <c r="U39" s="212"/>
      <c r="V39" s="80"/>
    </row>
    <row r="40" spans="1:22" x14ac:dyDescent="0.35">
      <c r="A40" s="53"/>
      <c r="B40" s="134"/>
      <c r="C40" s="179"/>
      <c r="D40" s="184"/>
      <c r="E40" s="215"/>
      <c r="F40" s="222"/>
      <c r="G40" s="204"/>
      <c r="H40" s="185"/>
      <c r="I40" s="185"/>
      <c r="J40" s="211"/>
      <c r="K40" s="214"/>
      <c r="L40" s="214"/>
      <c r="M40" s="214"/>
      <c r="N40" s="214"/>
      <c r="O40" s="216"/>
      <c r="P40" s="214"/>
      <c r="Q40" s="213"/>
      <c r="R40" s="212"/>
      <c r="S40" s="212"/>
      <c r="T40" s="208"/>
      <c r="U40" s="212"/>
      <c r="V40" s="80"/>
    </row>
    <row r="41" spans="1:22" x14ac:dyDescent="0.35">
      <c r="A41" s="53"/>
      <c r="B41" s="134"/>
      <c r="C41" s="179"/>
      <c r="D41" s="184"/>
      <c r="E41" s="215"/>
      <c r="F41" s="222"/>
      <c r="G41" s="204"/>
      <c r="H41" s="185"/>
      <c r="I41" s="185"/>
      <c r="J41" s="211"/>
      <c r="K41" s="214"/>
      <c r="L41" s="214"/>
      <c r="M41" s="214"/>
      <c r="N41" s="214"/>
      <c r="O41" s="216"/>
      <c r="P41" s="214"/>
      <c r="Q41" s="213"/>
      <c r="R41" s="212"/>
      <c r="S41" s="212"/>
      <c r="T41" s="208"/>
      <c r="U41" s="212"/>
      <c r="V41" s="80"/>
    </row>
    <row r="42" spans="1:22" x14ac:dyDescent="0.35">
      <c r="A42" s="53"/>
      <c r="B42" s="134"/>
      <c r="C42" s="179"/>
      <c r="D42" s="184"/>
      <c r="E42" s="215"/>
      <c r="F42" s="222"/>
      <c r="G42" s="204"/>
      <c r="H42" s="185"/>
      <c r="I42" s="185"/>
      <c r="J42" s="211"/>
      <c r="K42" s="214"/>
      <c r="L42" s="214"/>
      <c r="M42" s="214"/>
      <c r="N42" s="214"/>
      <c r="O42" s="216"/>
      <c r="P42" s="214"/>
      <c r="Q42" s="213"/>
      <c r="R42" s="212"/>
      <c r="S42" s="212"/>
      <c r="T42" s="208"/>
      <c r="U42" s="212"/>
      <c r="V42" s="80"/>
    </row>
    <row r="43" spans="1:22" x14ac:dyDescent="0.35">
      <c r="A43" s="53"/>
      <c r="B43" s="134"/>
      <c r="C43" s="179"/>
      <c r="D43" s="184"/>
      <c r="E43" s="215"/>
      <c r="F43" s="222"/>
      <c r="G43" s="204"/>
      <c r="H43" s="185"/>
      <c r="I43" s="185"/>
      <c r="J43" s="211"/>
      <c r="K43" s="214"/>
      <c r="L43" s="214"/>
      <c r="M43" s="214"/>
      <c r="N43" s="214"/>
      <c r="O43" s="216"/>
      <c r="P43" s="214"/>
      <c r="Q43" s="213"/>
      <c r="R43" s="212"/>
      <c r="S43" s="212"/>
      <c r="T43" s="208"/>
      <c r="U43" s="212"/>
      <c r="V43" s="80"/>
    </row>
    <row r="44" spans="1:22" x14ac:dyDescent="0.35">
      <c r="A44" s="53"/>
      <c r="B44" s="134"/>
      <c r="C44" s="179"/>
      <c r="D44" s="184"/>
      <c r="E44" s="215"/>
      <c r="F44" s="222"/>
      <c r="G44" s="204"/>
      <c r="H44" s="185"/>
      <c r="I44" s="185"/>
      <c r="J44" s="211"/>
      <c r="K44" s="214"/>
      <c r="L44" s="214"/>
      <c r="M44" s="214"/>
      <c r="N44" s="214"/>
      <c r="O44" s="216"/>
      <c r="P44" s="214"/>
      <c r="Q44" s="213"/>
      <c r="R44" s="212"/>
      <c r="S44" s="212"/>
      <c r="T44" s="208"/>
      <c r="U44" s="212"/>
      <c r="V44" s="80"/>
    </row>
    <row r="45" spans="1:22" x14ac:dyDescent="0.35">
      <c r="A45" s="53"/>
      <c r="B45" s="134"/>
      <c r="C45" s="179"/>
      <c r="D45" s="184"/>
      <c r="E45" s="215"/>
      <c r="F45" s="222"/>
      <c r="G45" s="204"/>
      <c r="H45" s="185"/>
      <c r="I45" s="185"/>
      <c r="J45" s="211"/>
      <c r="K45" s="214"/>
      <c r="L45" s="214"/>
      <c r="M45" s="214"/>
      <c r="N45" s="214"/>
      <c r="O45" s="216"/>
      <c r="P45" s="214"/>
      <c r="Q45" s="213"/>
      <c r="R45" s="212"/>
      <c r="S45" s="212"/>
      <c r="T45" s="208"/>
      <c r="U45" s="212"/>
      <c r="V45" s="80"/>
    </row>
    <row r="46" spans="1:22" x14ac:dyDescent="0.35">
      <c r="A46" s="53"/>
      <c r="B46" s="134"/>
      <c r="C46" s="179"/>
      <c r="D46" s="184"/>
      <c r="E46" s="215"/>
      <c r="F46" s="222"/>
      <c r="G46" s="204"/>
      <c r="H46" s="185"/>
      <c r="I46" s="185"/>
      <c r="J46" s="211"/>
      <c r="K46" s="214"/>
      <c r="L46" s="214"/>
      <c r="M46" s="214"/>
      <c r="N46" s="214"/>
      <c r="O46" s="216"/>
      <c r="P46" s="214"/>
      <c r="Q46" s="213"/>
      <c r="R46" s="212"/>
      <c r="S46" s="212"/>
      <c r="T46" s="208"/>
      <c r="U46" s="212"/>
      <c r="V46" s="80"/>
    </row>
    <row r="47" spans="1:22" x14ac:dyDescent="0.35">
      <c r="A47" s="53"/>
      <c r="B47" s="134"/>
      <c r="C47" s="187"/>
      <c r="D47" s="184"/>
      <c r="E47" s="215"/>
      <c r="F47" s="222"/>
      <c r="G47" s="204"/>
      <c r="H47" s="185"/>
      <c r="I47" s="185"/>
      <c r="J47" s="211"/>
      <c r="K47" s="214"/>
      <c r="L47" s="214"/>
      <c r="M47" s="214"/>
      <c r="N47" s="214"/>
      <c r="O47" s="216"/>
      <c r="P47" s="214"/>
      <c r="Q47" s="213"/>
      <c r="R47" s="212"/>
      <c r="S47" s="212"/>
      <c r="T47" s="208"/>
      <c r="U47" s="212"/>
      <c r="V47" s="80"/>
    </row>
    <row r="48" spans="1:22" x14ac:dyDescent="0.35">
      <c r="A48" s="53"/>
      <c r="B48" s="134"/>
      <c r="C48" s="187"/>
      <c r="D48" s="184"/>
      <c r="E48" s="215"/>
      <c r="F48" s="222"/>
      <c r="G48" s="204"/>
      <c r="H48" s="185"/>
      <c r="I48" s="185"/>
      <c r="J48" s="211"/>
      <c r="K48" s="214"/>
      <c r="L48" s="214"/>
      <c r="M48" s="214"/>
      <c r="N48" s="214"/>
      <c r="O48" s="216"/>
      <c r="P48" s="214"/>
      <c r="Q48" s="213"/>
      <c r="R48" s="212"/>
      <c r="S48" s="212"/>
      <c r="T48" s="208"/>
      <c r="U48" s="212"/>
      <c r="V48" s="80"/>
    </row>
    <row r="49" spans="1:22" x14ac:dyDescent="0.35">
      <c r="A49" s="53"/>
      <c r="B49" s="134"/>
      <c r="C49" s="187"/>
      <c r="D49" s="184"/>
      <c r="E49" s="215"/>
      <c r="F49" s="222"/>
      <c r="G49" s="204"/>
      <c r="H49" s="185"/>
      <c r="I49" s="185"/>
      <c r="J49" s="211"/>
      <c r="K49" s="214"/>
      <c r="L49" s="214"/>
      <c r="M49" s="214"/>
      <c r="N49" s="214"/>
      <c r="O49" s="216"/>
      <c r="P49" s="214"/>
      <c r="Q49" s="213"/>
      <c r="R49" s="212"/>
      <c r="S49" s="212"/>
      <c r="T49" s="208"/>
      <c r="U49" s="212"/>
      <c r="V49" s="80"/>
    </row>
    <row r="50" spans="1:22" x14ac:dyDescent="0.35">
      <c r="A50" s="53"/>
      <c r="B50" s="134"/>
      <c r="C50" s="187"/>
      <c r="D50" s="184"/>
      <c r="E50" s="215"/>
      <c r="F50" s="222"/>
      <c r="G50" s="204"/>
      <c r="H50" s="185"/>
      <c r="I50" s="185"/>
      <c r="J50" s="211"/>
      <c r="K50" s="214"/>
      <c r="L50" s="214"/>
      <c r="M50" s="214"/>
      <c r="N50" s="214"/>
      <c r="O50" s="216"/>
      <c r="P50" s="214"/>
      <c r="Q50" s="213"/>
      <c r="R50" s="212"/>
      <c r="S50" s="212"/>
      <c r="T50" s="208"/>
      <c r="U50" s="212"/>
      <c r="V50" s="80"/>
    </row>
    <row r="51" spans="1:22" x14ac:dyDescent="0.35">
      <c r="A51" s="53"/>
      <c r="B51" s="134"/>
      <c r="C51" s="187"/>
      <c r="D51" s="184"/>
      <c r="E51" s="215"/>
      <c r="F51" s="222"/>
      <c r="G51" s="204"/>
      <c r="H51" s="185"/>
      <c r="I51" s="185"/>
      <c r="J51" s="211"/>
      <c r="K51" s="214"/>
      <c r="L51" s="214"/>
      <c r="M51" s="214"/>
      <c r="N51" s="214"/>
      <c r="O51" s="216"/>
      <c r="P51" s="214"/>
      <c r="Q51" s="213"/>
      <c r="R51" s="212"/>
      <c r="S51" s="212"/>
      <c r="T51" s="208"/>
      <c r="U51" s="212"/>
      <c r="V51" s="80"/>
    </row>
    <row r="52" spans="1:22" x14ac:dyDescent="0.35">
      <c r="A52" s="53"/>
      <c r="B52" s="134"/>
      <c r="C52" s="187"/>
      <c r="D52" s="184"/>
      <c r="E52" s="215"/>
      <c r="F52" s="222"/>
      <c r="G52" s="204"/>
      <c r="H52" s="185"/>
      <c r="I52" s="185"/>
      <c r="J52" s="211"/>
      <c r="K52" s="214"/>
      <c r="L52" s="214"/>
      <c r="M52" s="214"/>
      <c r="N52" s="214"/>
      <c r="O52" s="216"/>
      <c r="P52" s="214"/>
      <c r="Q52" s="213"/>
      <c r="R52" s="212"/>
      <c r="S52" s="212"/>
      <c r="T52" s="208"/>
      <c r="U52" s="212"/>
      <c r="V52" s="80"/>
    </row>
    <row r="53" spans="1:22" x14ac:dyDescent="0.35">
      <c r="A53" s="53"/>
      <c r="B53" s="134"/>
      <c r="C53" s="187"/>
      <c r="D53" s="184"/>
      <c r="E53" s="215"/>
      <c r="F53" s="222"/>
      <c r="G53" s="204"/>
      <c r="H53" s="185"/>
      <c r="I53" s="185"/>
      <c r="J53" s="211"/>
      <c r="K53" s="214"/>
      <c r="L53" s="214"/>
      <c r="M53" s="214"/>
      <c r="N53" s="214"/>
      <c r="O53" s="216"/>
      <c r="P53" s="214"/>
      <c r="Q53" s="213"/>
      <c r="R53" s="212"/>
      <c r="S53" s="212"/>
      <c r="T53" s="208"/>
      <c r="U53" s="212"/>
      <c r="V53" s="80"/>
    </row>
    <row r="54" spans="1:22" x14ac:dyDescent="0.35">
      <c r="A54" s="53"/>
      <c r="B54" s="134"/>
      <c r="C54" s="187"/>
      <c r="D54" s="184"/>
      <c r="E54" s="215"/>
      <c r="F54" s="222"/>
      <c r="G54" s="204"/>
      <c r="H54" s="185"/>
      <c r="I54" s="185"/>
      <c r="J54" s="211"/>
      <c r="K54" s="214"/>
      <c r="L54" s="214"/>
      <c r="M54" s="214"/>
      <c r="N54" s="214"/>
      <c r="O54" s="216"/>
      <c r="P54" s="214"/>
      <c r="Q54" s="213"/>
      <c r="R54" s="212"/>
      <c r="S54" s="212"/>
      <c r="T54" s="208"/>
      <c r="U54" s="212"/>
      <c r="V54" s="80"/>
    </row>
    <row r="55" spans="1:22" x14ac:dyDescent="0.35">
      <c r="A55" s="53"/>
      <c r="B55" s="134"/>
      <c r="C55" s="187"/>
      <c r="D55" s="184"/>
      <c r="E55" s="215"/>
      <c r="F55" s="222"/>
      <c r="G55" s="204"/>
      <c r="H55" s="185"/>
      <c r="I55" s="185"/>
      <c r="J55" s="211"/>
      <c r="K55" s="214"/>
      <c r="L55" s="214"/>
      <c r="M55" s="214"/>
      <c r="N55" s="214"/>
      <c r="O55" s="216"/>
      <c r="P55" s="214"/>
      <c r="Q55" s="213"/>
      <c r="R55" s="212"/>
      <c r="S55" s="212"/>
      <c r="T55" s="208"/>
      <c r="U55" s="212"/>
      <c r="V55" s="80"/>
    </row>
    <row r="56" spans="1:22" x14ac:dyDescent="0.35">
      <c r="A56" s="53"/>
      <c r="B56" s="134"/>
      <c r="C56" s="187"/>
      <c r="D56" s="184"/>
      <c r="E56" s="215"/>
      <c r="F56" s="222"/>
      <c r="G56" s="204"/>
      <c r="H56" s="185"/>
      <c r="I56" s="185"/>
      <c r="J56" s="211"/>
      <c r="K56" s="214"/>
      <c r="L56" s="214"/>
      <c r="M56" s="214"/>
      <c r="N56" s="214"/>
      <c r="O56" s="216"/>
      <c r="P56" s="214"/>
      <c r="Q56" s="213"/>
      <c r="R56" s="212"/>
      <c r="S56" s="212"/>
      <c r="T56" s="208"/>
      <c r="U56" s="212"/>
      <c r="V56" s="80"/>
    </row>
    <row r="57" spans="1:22" x14ac:dyDescent="0.35">
      <c r="A57" s="53"/>
      <c r="B57" s="134"/>
      <c r="C57" s="187"/>
      <c r="D57" s="184"/>
      <c r="E57" s="215"/>
      <c r="F57" s="222"/>
      <c r="G57" s="204"/>
      <c r="H57" s="185"/>
      <c r="I57" s="185"/>
      <c r="J57" s="211"/>
      <c r="K57" s="214"/>
      <c r="L57" s="214"/>
      <c r="M57" s="214"/>
      <c r="N57" s="214"/>
      <c r="O57" s="216"/>
      <c r="P57" s="214"/>
      <c r="Q57" s="213"/>
      <c r="R57" s="212"/>
      <c r="S57" s="212"/>
      <c r="T57" s="208"/>
      <c r="U57" s="212"/>
      <c r="V57" s="80"/>
    </row>
    <row r="58" spans="1:22" x14ac:dyDescent="0.35">
      <c r="A58" s="53"/>
      <c r="B58" s="134"/>
      <c r="C58" s="187"/>
      <c r="D58" s="184"/>
      <c r="E58" s="215"/>
      <c r="F58" s="222"/>
      <c r="G58" s="204"/>
      <c r="H58" s="185"/>
      <c r="I58" s="185"/>
      <c r="J58" s="211"/>
      <c r="K58" s="214"/>
      <c r="L58" s="214"/>
      <c r="M58" s="214"/>
      <c r="N58" s="214"/>
      <c r="O58" s="216"/>
      <c r="P58" s="214"/>
      <c r="Q58" s="213"/>
      <c r="R58" s="212"/>
      <c r="S58" s="212"/>
      <c r="T58" s="208"/>
      <c r="U58" s="212"/>
      <c r="V58" s="80"/>
    </row>
    <row r="59" spans="1:22" x14ac:dyDescent="0.35">
      <c r="A59" s="53"/>
      <c r="B59" s="134"/>
      <c r="C59" s="187"/>
      <c r="D59" s="184"/>
      <c r="E59" s="215"/>
      <c r="F59" s="222"/>
      <c r="G59" s="204"/>
      <c r="H59" s="185"/>
      <c r="I59" s="185"/>
      <c r="J59" s="211"/>
      <c r="K59" s="214"/>
      <c r="L59" s="214"/>
      <c r="M59" s="214"/>
      <c r="N59" s="214"/>
      <c r="O59" s="216"/>
      <c r="P59" s="214"/>
      <c r="Q59" s="213"/>
      <c r="R59" s="212"/>
      <c r="S59" s="212"/>
      <c r="T59" s="208"/>
      <c r="U59" s="212"/>
      <c r="V59" s="80"/>
    </row>
    <row r="60" spans="1:22" x14ac:dyDescent="0.35">
      <c r="A60" s="53"/>
      <c r="B60" s="134"/>
      <c r="C60" s="187"/>
      <c r="D60" s="184"/>
      <c r="E60" s="215"/>
      <c r="F60" s="222"/>
      <c r="G60" s="204"/>
      <c r="H60" s="185"/>
      <c r="I60" s="185"/>
      <c r="J60" s="211"/>
      <c r="K60" s="214"/>
      <c r="L60" s="214"/>
      <c r="M60" s="214"/>
      <c r="N60" s="214"/>
      <c r="O60" s="216"/>
      <c r="P60" s="214"/>
      <c r="Q60" s="213"/>
      <c r="R60" s="212"/>
      <c r="S60" s="212"/>
      <c r="T60" s="208"/>
      <c r="U60" s="212"/>
      <c r="V60" s="80"/>
    </row>
    <row r="61" spans="1:22" x14ac:dyDescent="0.35">
      <c r="A61" s="53"/>
      <c r="B61" s="134"/>
      <c r="C61" s="187"/>
      <c r="D61" s="184"/>
      <c r="E61" s="215"/>
      <c r="F61" s="222"/>
      <c r="G61" s="204"/>
      <c r="H61" s="185"/>
      <c r="I61" s="185"/>
      <c r="J61" s="211"/>
      <c r="K61" s="214"/>
      <c r="L61" s="214"/>
      <c r="M61" s="214"/>
      <c r="N61" s="214"/>
      <c r="O61" s="216"/>
      <c r="P61" s="214"/>
      <c r="Q61" s="213"/>
      <c r="R61" s="212"/>
      <c r="S61" s="212"/>
      <c r="T61" s="208"/>
      <c r="U61" s="212"/>
      <c r="V61" s="80"/>
    </row>
    <row r="62" spans="1:22" x14ac:dyDescent="0.35">
      <c r="A62" s="53"/>
      <c r="B62" s="134"/>
      <c r="C62" s="187"/>
      <c r="D62" s="184"/>
      <c r="E62" s="215"/>
      <c r="F62" s="222"/>
      <c r="G62" s="204"/>
      <c r="H62" s="185"/>
      <c r="I62" s="185"/>
      <c r="J62" s="211"/>
      <c r="K62" s="214"/>
      <c r="L62" s="214"/>
      <c r="M62" s="214"/>
      <c r="N62" s="214"/>
      <c r="O62" s="216"/>
      <c r="P62" s="214"/>
      <c r="Q62" s="213"/>
      <c r="R62" s="212"/>
      <c r="S62" s="212"/>
      <c r="T62" s="208"/>
      <c r="U62" s="212"/>
      <c r="V62" s="80"/>
    </row>
    <row r="63" spans="1:22" x14ac:dyDescent="0.35">
      <c r="A63" s="53"/>
      <c r="B63" s="134"/>
      <c r="C63" s="187"/>
      <c r="D63" s="184"/>
      <c r="E63" s="215"/>
      <c r="F63" s="222"/>
      <c r="G63" s="204"/>
      <c r="H63" s="185"/>
      <c r="I63" s="185"/>
      <c r="J63" s="211"/>
      <c r="K63" s="214"/>
      <c r="L63" s="214"/>
      <c r="M63" s="214"/>
      <c r="N63" s="214"/>
      <c r="O63" s="216"/>
      <c r="P63" s="214"/>
      <c r="Q63" s="213"/>
      <c r="R63" s="212"/>
      <c r="S63" s="212"/>
      <c r="T63" s="208"/>
      <c r="U63" s="212"/>
      <c r="V63" s="80"/>
    </row>
    <row r="64" spans="1:22" x14ac:dyDescent="0.35">
      <c r="A64" s="53"/>
      <c r="B64" s="134"/>
      <c r="C64" s="187"/>
      <c r="D64" s="184"/>
      <c r="E64" s="215"/>
      <c r="F64" s="222"/>
      <c r="G64" s="204"/>
      <c r="H64" s="185"/>
      <c r="I64" s="185"/>
      <c r="J64" s="211"/>
      <c r="K64" s="214"/>
      <c r="L64" s="214"/>
      <c r="M64" s="214"/>
      <c r="N64" s="214"/>
      <c r="O64" s="216"/>
      <c r="P64" s="214"/>
      <c r="Q64" s="213"/>
      <c r="R64" s="212"/>
      <c r="S64" s="212"/>
      <c r="T64" s="208"/>
      <c r="U64" s="212"/>
      <c r="V64" s="80"/>
    </row>
    <row r="65" spans="1:22" x14ac:dyDescent="0.35">
      <c r="A65" s="53"/>
      <c r="B65" s="134"/>
      <c r="C65" s="187"/>
      <c r="D65" s="184"/>
      <c r="E65" s="215"/>
      <c r="F65" s="222"/>
      <c r="G65" s="204"/>
      <c r="H65" s="185"/>
      <c r="I65" s="185"/>
      <c r="J65" s="211"/>
      <c r="K65" s="214"/>
      <c r="L65" s="214"/>
      <c r="M65" s="214"/>
      <c r="N65" s="214"/>
      <c r="O65" s="216"/>
      <c r="P65" s="214"/>
      <c r="Q65" s="213"/>
      <c r="R65" s="212"/>
      <c r="S65" s="212"/>
      <c r="T65" s="208"/>
      <c r="U65" s="212"/>
      <c r="V65" s="80"/>
    </row>
    <row r="66" spans="1:22" x14ac:dyDescent="0.35">
      <c r="A66" s="53"/>
      <c r="B66" s="134"/>
      <c r="C66" s="187"/>
      <c r="D66" s="184"/>
      <c r="E66" s="215"/>
      <c r="F66" s="222"/>
      <c r="G66" s="204"/>
      <c r="H66" s="185"/>
      <c r="I66" s="185"/>
      <c r="J66" s="211"/>
      <c r="K66" s="214"/>
      <c r="L66" s="214"/>
      <c r="M66" s="214"/>
      <c r="N66" s="214"/>
      <c r="O66" s="216"/>
      <c r="P66" s="214"/>
      <c r="Q66" s="213"/>
      <c r="R66" s="212"/>
      <c r="S66" s="212"/>
      <c r="T66" s="208"/>
      <c r="U66" s="212"/>
      <c r="V66" s="80"/>
    </row>
    <row r="67" spans="1:22" x14ac:dyDescent="0.35">
      <c r="A67" s="53"/>
      <c r="B67" s="134"/>
      <c r="C67" s="187"/>
      <c r="D67" s="184"/>
      <c r="E67" s="215"/>
      <c r="F67" s="222"/>
      <c r="G67" s="204"/>
      <c r="H67" s="185"/>
      <c r="I67" s="185"/>
      <c r="J67" s="211"/>
      <c r="K67" s="214"/>
      <c r="L67" s="214"/>
      <c r="M67" s="214"/>
      <c r="N67" s="214"/>
      <c r="O67" s="216"/>
      <c r="P67" s="214"/>
      <c r="Q67" s="213"/>
      <c r="R67" s="212"/>
      <c r="S67" s="212"/>
      <c r="T67" s="208"/>
      <c r="U67" s="212"/>
      <c r="V67" s="80"/>
    </row>
    <row r="68" spans="1:22" x14ac:dyDescent="0.35">
      <c r="A68" s="53"/>
      <c r="B68" s="134"/>
      <c r="C68" s="187"/>
      <c r="D68" s="184"/>
      <c r="E68" s="215"/>
      <c r="F68" s="222"/>
      <c r="G68" s="204"/>
      <c r="H68" s="185"/>
      <c r="I68" s="185"/>
      <c r="J68" s="211"/>
      <c r="K68" s="214"/>
      <c r="L68" s="214"/>
      <c r="M68" s="214"/>
      <c r="N68" s="214"/>
      <c r="O68" s="216"/>
      <c r="P68" s="214"/>
      <c r="Q68" s="213"/>
      <c r="R68" s="212"/>
      <c r="S68" s="212"/>
      <c r="T68" s="208"/>
      <c r="U68" s="212"/>
      <c r="V68" s="80"/>
    </row>
    <row r="69" spans="1:22" x14ac:dyDescent="0.35">
      <c r="A69" s="53"/>
      <c r="B69" s="134"/>
      <c r="C69" s="187"/>
      <c r="D69" s="184"/>
      <c r="E69" s="215"/>
      <c r="F69" s="222"/>
      <c r="G69" s="204"/>
      <c r="H69" s="185"/>
      <c r="I69" s="185"/>
      <c r="J69" s="211"/>
      <c r="K69" s="214"/>
      <c r="L69" s="214"/>
      <c r="M69" s="214"/>
      <c r="N69" s="214"/>
      <c r="O69" s="216"/>
      <c r="P69" s="214"/>
      <c r="Q69" s="213"/>
      <c r="R69" s="212"/>
      <c r="S69" s="212"/>
      <c r="T69" s="208"/>
      <c r="U69" s="212"/>
      <c r="V69" s="80"/>
    </row>
    <row r="70" spans="1:22" x14ac:dyDescent="0.35">
      <c r="A70" s="53"/>
      <c r="B70" s="134"/>
      <c r="C70" s="187"/>
      <c r="D70" s="184"/>
      <c r="E70" s="215"/>
      <c r="F70" s="222"/>
      <c r="G70" s="204"/>
      <c r="H70" s="185"/>
      <c r="I70" s="185"/>
      <c r="J70" s="211"/>
      <c r="K70" s="214"/>
      <c r="L70" s="214"/>
      <c r="M70" s="214"/>
      <c r="N70" s="214"/>
      <c r="O70" s="216"/>
      <c r="P70" s="214"/>
      <c r="Q70" s="213"/>
      <c r="R70" s="212"/>
      <c r="S70" s="212"/>
      <c r="T70" s="208"/>
      <c r="U70" s="212"/>
      <c r="V70" s="80"/>
    </row>
    <row r="71" spans="1:22" x14ac:dyDescent="0.35">
      <c r="A71" s="53"/>
      <c r="B71" s="134"/>
      <c r="C71" s="187"/>
      <c r="D71" s="184"/>
      <c r="E71" s="215"/>
      <c r="F71" s="222"/>
      <c r="G71" s="204"/>
      <c r="H71" s="185"/>
      <c r="I71" s="185"/>
      <c r="J71" s="211"/>
      <c r="K71" s="214"/>
      <c r="L71" s="214"/>
      <c r="M71" s="214"/>
      <c r="N71" s="214"/>
      <c r="O71" s="216"/>
      <c r="P71" s="214"/>
      <c r="Q71" s="213"/>
      <c r="R71" s="212"/>
      <c r="S71" s="212"/>
      <c r="T71" s="208"/>
      <c r="U71" s="212"/>
      <c r="V71" s="80"/>
    </row>
    <row r="72" spans="1:22" x14ac:dyDescent="0.35">
      <c r="A72" s="53"/>
      <c r="B72" s="134"/>
      <c r="C72" s="187"/>
      <c r="D72" s="184"/>
      <c r="E72" s="215"/>
      <c r="F72" s="222"/>
      <c r="G72" s="204"/>
      <c r="H72" s="185"/>
      <c r="I72" s="185"/>
      <c r="J72" s="211"/>
      <c r="K72" s="214"/>
      <c r="L72" s="214"/>
      <c r="M72" s="214"/>
      <c r="N72" s="214"/>
      <c r="O72" s="216"/>
      <c r="P72" s="214"/>
      <c r="Q72" s="213"/>
      <c r="R72" s="212"/>
      <c r="S72" s="212"/>
      <c r="T72" s="208"/>
      <c r="U72" s="212"/>
      <c r="V72" s="80"/>
    </row>
    <row r="73" spans="1:22" x14ac:dyDescent="0.35">
      <c r="A73" s="53"/>
      <c r="B73" s="134"/>
      <c r="C73" s="187"/>
      <c r="D73" s="184"/>
      <c r="E73" s="215"/>
      <c r="F73" s="222"/>
      <c r="G73" s="204"/>
      <c r="H73" s="185"/>
      <c r="I73" s="185"/>
      <c r="J73" s="211"/>
      <c r="K73" s="214"/>
      <c r="L73" s="214"/>
      <c r="M73" s="214"/>
      <c r="N73" s="214"/>
      <c r="O73" s="216"/>
      <c r="P73" s="214"/>
      <c r="Q73" s="213"/>
      <c r="R73" s="212"/>
      <c r="S73" s="212"/>
      <c r="T73" s="208"/>
      <c r="U73" s="212"/>
      <c r="V73" s="80"/>
    </row>
    <row r="74" spans="1:22" x14ac:dyDescent="0.35">
      <c r="A74" s="53"/>
      <c r="B74" s="134"/>
      <c r="C74" s="187"/>
      <c r="D74" s="184"/>
      <c r="E74" s="215"/>
      <c r="F74" s="222"/>
      <c r="G74" s="204"/>
      <c r="H74" s="185"/>
      <c r="I74" s="185"/>
      <c r="J74" s="211"/>
      <c r="K74" s="214"/>
      <c r="L74" s="214"/>
      <c r="M74" s="214"/>
      <c r="N74" s="214"/>
      <c r="O74" s="216"/>
      <c r="P74" s="214"/>
      <c r="Q74" s="213"/>
      <c r="R74" s="212"/>
      <c r="S74" s="212"/>
      <c r="T74" s="208"/>
      <c r="U74" s="212"/>
      <c r="V74" s="80"/>
    </row>
    <row r="75" spans="1:22" x14ac:dyDescent="0.35">
      <c r="A75" s="53"/>
      <c r="B75" s="134"/>
      <c r="C75" s="187"/>
      <c r="D75" s="184"/>
      <c r="E75" s="215"/>
      <c r="F75" s="222"/>
      <c r="G75" s="204"/>
      <c r="H75" s="185"/>
      <c r="I75" s="185"/>
      <c r="J75" s="211"/>
      <c r="K75" s="214"/>
      <c r="L75" s="214"/>
      <c r="M75" s="214"/>
      <c r="N75" s="214"/>
      <c r="O75" s="216"/>
      <c r="P75" s="214"/>
      <c r="Q75" s="213"/>
      <c r="R75" s="212"/>
      <c r="S75" s="212"/>
      <c r="T75" s="208"/>
      <c r="U75" s="212"/>
      <c r="V75" s="80"/>
    </row>
    <row r="76" spans="1:22" x14ac:dyDescent="0.35">
      <c r="A76" s="53"/>
      <c r="B76" s="134"/>
      <c r="C76" s="187"/>
      <c r="D76" s="184"/>
      <c r="E76" s="215"/>
      <c r="F76" s="222"/>
      <c r="G76" s="204"/>
      <c r="H76" s="185"/>
      <c r="I76" s="185"/>
      <c r="J76" s="211"/>
      <c r="K76" s="214"/>
      <c r="L76" s="214"/>
      <c r="M76" s="214"/>
      <c r="N76" s="214"/>
      <c r="O76" s="216"/>
      <c r="P76" s="214"/>
      <c r="Q76" s="213"/>
      <c r="R76" s="212"/>
      <c r="S76" s="212"/>
      <c r="T76" s="208"/>
      <c r="U76" s="212"/>
      <c r="V76" s="80"/>
    </row>
    <row r="77" spans="1:22" x14ac:dyDescent="0.35">
      <c r="A77" s="53"/>
      <c r="B77" s="134"/>
      <c r="C77" s="187"/>
      <c r="D77" s="184"/>
      <c r="E77" s="215"/>
      <c r="F77" s="222"/>
      <c r="G77" s="204"/>
      <c r="H77" s="185"/>
      <c r="I77" s="185"/>
      <c r="J77" s="211"/>
      <c r="K77" s="214"/>
      <c r="L77" s="214"/>
      <c r="M77" s="214"/>
      <c r="N77" s="214"/>
      <c r="O77" s="216"/>
      <c r="P77" s="214"/>
      <c r="Q77" s="213"/>
      <c r="R77" s="212"/>
      <c r="S77" s="212"/>
      <c r="T77" s="208"/>
      <c r="U77" s="212"/>
      <c r="V77" s="80"/>
    </row>
    <row r="78" spans="1:22" x14ac:dyDescent="0.35">
      <c r="A78" s="53"/>
      <c r="B78" s="134"/>
      <c r="C78" s="187"/>
      <c r="D78" s="184"/>
      <c r="E78" s="215"/>
      <c r="F78" s="222"/>
      <c r="G78" s="204"/>
      <c r="H78" s="185"/>
      <c r="I78" s="185"/>
      <c r="J78" s="211"/>
      <c r="K78" s="214"/>
      <c r="L78" s="214"/>
      <c r="M78" s="214"/>
      <c r="N78" s="214"/>
      <c r="O78" s="216"/>
      <c r="P78" s="214"/>
      <c r="Q78" s="213"/>
      <c r="R78" s="212"/>
      <c r="S78" s="212"/>
      <c r="T78" s="208"/>
      <c r="U78" s="212"/>
      <c r="V78" s="80"/>
    </row>
    <row r="79" spans="1:22" x14ac:dyDescent="0.35">
      <c r="A79" s="53"/>
      <c r="B79" s="134"/>
      <c r="C79" s="187"/>
      <c r="D79" s="184"/>
      <c r="E79" s="215"/>
      <c r="F79" s="222"/>
      <c r="G79" s="204"/>
      <c r="H79" s="185"/>
      <c r="I79" s="185"/>
      <c r="J79" s="211"/>
      <c r="K79" s="214"/>
      <c r="L79" s="214"/>
      <c r="M79" s="214"/>
      <c r="N79" s="214"/>
      <c r="O79" s="216"/>
      <c r="P79" s="214"/>
      <c r="Q79" s="213"/>
      <c r="R79" s="212"/>
      <c r="S79" s="212"/>
      <c r="T79" s="208"/>
      <c r="U79" s="212"/>
      <c r="V79" s="80"/>
    </row>
    <row r="80" spans="1:22" x14ac:dyDescent="0.35">
      <c r="A80" s="53"/>
      <c r="B80" s="134"/>
      <c r="C80" s="187"/>
      <c r="D80" s="184"/>
      <c r="E80" s="215"/>
      <c r="F80" s="222"/>
      <c r="G80" s="204"/>
      <c r="H80" s="185"/>
      <c r="I80" s="185"/>
      <c r="J80" s="211"/>
      <c r="K80" s="214"/>
      <c r="L80" s="214"/>
      <c r="M80" s="214"/>
      <c r="N80" s="214"/>
      <c r="O80" s="216"/>
      <c r="P80" s="214"/>
      <c r="Q80" s="213"/>
      <c r="R80" s="212"/>
      <c r="S80" s="212"/>
      <c r="T80" s="208"/>
      <c r="U80" s="212"/>
      <c r="V80" s="80"/>
    </row>
    <row r="81" spans="1:22" x14ac:dyDescent="0.35">
      <c r="A81" s="53"/>
      <c r="B81" s="134"/>
      <c r="C81" s="187"/>
      <c r="D81" s="184"/>
      <c r="E81" s="215"/>
      <c r="F81" s="222"/>
      <c r="G81" s="204"/>
      <c r="H81" s="185"/>
      <c r="I81" s="185"/>
      <c r="J81" s="211"/>
      <c r="K81" s="214"/>
      <c r="L81" s="214"/>
      <c r="M81" s="214"/>
      <c r="N81" s="214"/>
      <c r="O81" s="216"/>
      <c r="P81" s="214"/>
      <c r="Q81" s="213"/>
      <c r="R81" s="212"/>
      <c r="S81" s="212"/>
      <c r="T81" s="208"/>
      <c r="U81" s="212"/>
      <c r="V81" s="80"/>
    </row>
    <row r="82" spans="1:22" x14ac:dyDescent="0.35">
      <c r="A82" s="53"/>
      <c r="B82" s="134"/>
      <c r="C82" s="187"/>
      <c r="D82" s="184"/>
      <c r="E82" s="215"/>
      <c r="F82" s="222"/>
      <c r="G82" s="204"/>
      <c r="H82" s="185"/>
      <c r="I82" s="185"/>
      <c r="J82" s="211"/>
      <c r="K82" s="214"/>
      <c r="L82" s="214"/>
      <c r="M82" s="214"/>
      <c r="N82" s="214"/>
      <c r="O82" s="216"/>
      <c r="P82" s="214"/>
      <c r="Q82" s="213"/>
      <c r="R82" s="212"/>
      <c r="S82" s="212"/>
      <c r="T82" s="208"/>
      <c r="U82" s="212"/>
      <c r="V82" s="80"/>
    </row>
    <row r="83" spans="1:22" x14ac:dyDescent="0.35">
      <c r="A83" s="53"/>
      <c r="B83" s="134"/>
      <c r="C83" s="187"/>
      <c r="D83" s="184"/>
      <c r="E83" s="215"/>
      <c r="F83" s="222"/>
      <c r="G83" s="204"/>
      <c r="H83" s="185"/>
      <c r="I83" s="185"/>
      <c r="J83" s="211"/>
      <c r="K83" s="214"/>
      <c r="L83" s="214"/>
      <c r="M83" s="214"/>
      <c r="N83" s="214"/>
      <c r="O83" s="216"/>
      <c r="P83" s="214"/>
      <c r="Q83" s="213"/>
      <c r="R83" s="212"/>
      <c r="S83" s="212"/>
      <c r="T83" s="208"/>
      <c r="U83" s="212"/>
      <c r="V83" s="80"/>
    </row>
    <row r="84" spans="1:22" x14ac:dyDescent="0.35">
      <c r="A84" s="53"/>
      <c r="B84" s="134"/>
      <c r="C84" s="187"/>
      <c r="D84" s="184"/>
      <c r="E84" s="215"/>
      <c r="F84" s="222"/>
      <c r="G84" s="204"/>
      <c r="H84" s="185"/>
      <c r="I84" s="185"/>
      <c r="J84" s="211"/>
      <c r="K84" s="214"/>
      <c r="L84" s="214"/>
      <c r="M84" s="214"/>
      <c r="N84" s="214"/>
      <c r="O84" s="216"/>
      <c r="P84" s="214"/>
      <c r="Q84" s="213"/>
      <c r="R84" s="212"/>
      <c r="S84" s="212"/>
      <c r="T84" s="208"/>
      <c r="U84" s="212"/>
      <c r="V84" s="80"/>
    </row>
    <row r="85" spans="1:22" x14ac:dyDescent="0.35">
      <c r="A85" s="53"/>
      <c r="B85" s="134"/>
      <c r="C85" s="187"/>
      <c r="D85" s="184"/>
      <c r="E85" s="215"/>
      <c r="F85" s="222"/>
      <c r="G85" s="204"/>
      <c r="H85" s="185"/>
      <c r="I85" s="185"/>
      <c r="J85" s="211"/>
      <c r="K85" s="214"/>
      <c r="L85" s="214"/>
      <c r="M85" s="214"/>
      <c r="N85" s="214"/>
      <c r="O85" s="216"/>
      <c r="P85" s="214"/>
      <c r="Q85" s="213"/>
      <c r="R85" s="212"/>
      <c r="S85" s="212"/>
      <c r="T85" s="208"/>
      <c r="U85" s="212"/>
      <c r="V85" s="80"/>
    </row>
    <row r="86" spans="1:22" x14ac:dyDescent="0.35">
      <c r="A86" s="53"/>
      <c r="B86" s="134"/>
      <c r="C86" s="187"/>
      <c r="D86" s="184"/>
      <c r="E86" s="215"/>
      <c r="F86" s="222"/>
      <c r="G86" s="204"/>
      <c r="H86" s="185"/>
      <c r="I86" s="185"/>
      <c r="J86" s="211"/>
      <c r="K86" s="214"/>
      <c r="L86" s="214"/>
      <c r="M86" s="214"/>
      <c r="N86" s="214"/>
      <c r="O86" s="216"/>
      <c r="P86" s="214"/>
      <c r="Q86" s="213"/>
      <c r="R86" s="212"/>
      <c r="S86" s="212"/>
      <c r="T86" s="208"/>
      <c r="U86" s="212"/>
      <c r="V86" s="80"/>
    </row>
    <row r="87" spans="1:22" x14ac:dyDescent="0.35">
      <c r="A87" s="53"/>
      <c r="B87" s="134"/>
      <c r="C87" s="187"/>
      <c r="D87" s="184"/>
      <c r="E87" s="215"/>
      <c r="F87" s="222"/>
      <c r="G87" s="204"/>
      <c r="H87" s="185"/>
      <c r="I87" s="185"/>
      <c r="J87" s="211"/>
      <c r="K87" s="214"/>
      <c r="L87" s="214"/>
      <c r="M87" s="214"/>
      <c r="N87" s="214"/>
      <c r="O87" s="216"/>
      <c r="P87" s="214"/>
      <c r="Q87" s="213"/>
      <c r="R87" s="212"/>
      <c r="S87" s="212"/>
      <c r="T87" s="208"/>
      <c r="U87" s="212"/>
      <c r="V87" s="80"/>
    </row>
    <row r="88" spans="1:22" x14ac:dyDescent="0.35">
      <c r="A88" s="53"/>
      <c r="B88" s="134"/>
      <c r="C88" s="187"/>
      <c r="D88" s="184"/>
      <c r="E88" s="215"/>
      <c r="F88" s="222"/>
      <c r="G88" s="204"/>
      <c r="H88" s="185"/>
      <c r="I88" s="185"/>
      <c r="J88" s="211"/>
      <c r="K88" s="214"/>
      <c r="L88" s="214"/>
      <c r="M88" s="214"/>
      <c r="N88" s="214"/>
      <c r="O88" s="216"/>
      <c r="P88" s="214"/>
      <c r="Q88" s="213"/>
      <c r="R88" s="212"/>
      <c r="S88" s="212"/>
      <c r="T88" s="208"/>
      <c r="U88" s="212"/>
      <c r="V88" s="80"/>
    </row>
    <row r="89" spans="1:22" x14ac:dyDescent="0.35">
      <c r="A89" s="53"/>
      <c r="B89" s="134"/>
      <c r="C89" s="187"/>
      <c r="D89" s="184"/>
      <c r="E89" s="215"/>
      <c r="F89" s="222"/>
      <c r="G89" s="204"/>
      <c r="H89" s="185"/>
      <c r="I89" s="185"/>
      <c r="J89" s="211"/>
      <c r="K89" s="214"/>
      <c r="L89" s="214"/>
      <c r="M89" s="214"/>
      <c r="N89" s="214"/>
      <c r="O89" s="216"/>
      <c r="P89" s="214"/>
      <c r="Q89" s="213"/>
      <c r="R89" s="212"/>
      <c r="S89" s="212"/>
      <c r="T89" s="208"/>
      <c r="U89" s="212"/>
      <c r="V89" s="80"/>
    </row>
    <row r="90" spans="1:22" x14ac:dyDescent="0.35">
      <c r="A90" s="53"/>
      <c r="B90" s="134"/>
      <c r="C90" s="187"/>
      <c r="D90" s="184"/>
      <c r="E90" s="215"/>
      <c r="F90" s="222"/>
      <c r="G90" s="204"/>
      <c r="H90" s="185"/>
      <c r="I90" s="185"/>
      <c r="J90" s="211"/>
      <c r="K90" s="214"/>
      <c r="L90" s="214"/>
      <c r="M90" s="214"/>
      <c r="N90" s="214"/>
      <c r="O90" s="216"/>
      <c r="P90" s="214"/>
      <c r="Q90" s="213"/>
      <c r="R90" s="212"/>
      <c r="S90" s="212"/>
      <c r="T90" s="208"/>
      <c r="U90" s="212"/>
      <c r="V90" s="80"/>
    </row>
    <row r="91" spans="1:22" x14ac:dyDescent="0.35">
      <c r="A91" s="53"/>
      <c r="B91" s="134"/>
      <c r="C91" s="187"/>
      <c r="D91" s="184"/>
      <c r="E91" s="215"/>
      <c r="F91" s="222"/>
      <c r="G91" s="204"/>
      <c r="H91" s="185"/>
      <c r="I91" s="185"/>
      <c r="J91" s="211"/>
      <c r="K91" s="214"/>
      <c r="L91" s="214"/>
      <c r="M91" s="214"/>
      <c r="N91" s="214"/>
      <c r="O91" s="216"/>
      <c r="P91" s="214"/>
      <c r="Q91" s="213"/>
      <c r="R91" s="212"/>
      <c r="S91" s="212"/>
      <c r="T91" s="208"/>
      <c r="U91" s="212"/>
      <c r="V91" s="80"/>
    </row>
    <row r="92" spans="1:22" x14ac:dyDescent="0.35">
      <c r="A92" s="53"/>
      <c r="B92" s="134"/>
      <c r="C92" s="187"/>
      <c r="D92" s="184"/>
      <c r="E92" s="215"/>
      <c r="F92" s="222"/>
      <c r="G92" s="204"/>
      <c r="H92" s="185"/>
      <c r="I92" s="185"/>
      <c r="J92" s="211"/>
      <c r="K92" s="214"/>
      <c r="L92" s="214"/>
      <c r="M92" s="214"/>
      <c r="N92" s="214"/>
      <c r="O92" s="216"/>
      <c r="P92" s="214"/>
      <c r="Q92" s="213"/>
      <c r="R92" s="212"/>
      <c r="S92" s="212"/>
      <c r="T92" s="208"/>
      <c r="U92" s="212"/>
      <c r="V92" s="80"/>
    </row>
    <row r="93" spans="1:22" x14ac:dyDescent="0.35">
      <c r="A93" s="53"/>
      <c r="B93" s="134"/>
      <c r="C93" s="187"/>
      <c r="D93" s="184"/>
      <c r="E93" s="215"/>
      <c r="F93" s="222"/>
      <c r="G93" s="204"/>
      <c r="H93" s="185"/>
      <c r="I93" s="185"/>
      <c r="J93" s="211"/>
      <c r="K93" s="214"/>
      <c r="L93" s="214"/>
      <c r="M93" s="214"/>
      <c r="N93" s="214"/>
      <c r="O93" s="216"/>
      <c r="P93" s="214"/>
      <c r="Q93" s="213"/>
      <c r="R93" s="212"/>
      <c r="S93" s="212"/>
      <c r="T93" s="208"/>
      <c r="U93" s="212"/>
      <c r="V93" s="80"/>
    </row>
    <row r="94" spans="1:22" x14ac:dyDescent="0.35">
      <c r="A94" s="53"/>
      <c r="B94" s="134"/>
      <c r="C94" s="187"/>
      <c r="D94" s="184"/>
      <c r="E94" s="215"/>
      <c r="F94" s="222"/>
      <c r="G94" s="204"/>
      <c r="H94" s="185"/>
      <c r="I94" s="185"/>
      <c r="J94" s="211"/>
      <c r="K94" s="214"/>
      <c r="L94" s="214"/>
      <c r="M94" s="214"/>
      <c r="N94" s="214"/>
      <c r="O94" s="216"/>
      <c r="P94" s="214"/>
      <c r="Q94" s="213"/>
      <c r="R94" s="212"/>
      <c r="S94" s="212"/>
      <c r="T94" s="208"/>
      <c r="U94" s="212"/>
      <c r="V94" s="80"/>
    </row>
    <row r="95" spans="1:22" x14ac:dyDescent="0.35">
      <c r="A95" s="53"/>
      <c r="B95" s="134"/>
      <c r="C95" s="187"/>
      <c r="D95" s="184"/>
      <c r="E95" s="215"/>
      <c r="F95" s="222"/>
      <c r="G95" s="204"/>
      <c r="H95" s="185"/>
      <c r="I95" s="185"/>
      <c r="J95" s="211"/>
      <c r="K95" s="214"/>
      <c r="L95" s="214"/>
      <c r="M95" s="214"/>
      <c r="N95" s="214"/>
      <c r="O95" s="216"/>
      <c r="P95" s="214"/>
      <c r="Q95" s="213"/>
      <c r="R95" s="212"/>
      <c r="S95" s="212"/>
      <c r="T95" s="208"/>
      <c r="U95" s="212"/>
      <c r="V95" s="80"/>
    </row>
    <row r="96" spans="1:22" x14ac:dyDescent="0.35">
      <c r="A96" s="53"/>
      <c r="B96" s="134"/>
      <c r="C96" s="187"/>
      <c r="D96" s="184"/>
      <c r="E96" s="215"/>
      <c r="F96" s="222"/>
      <c r="G96" s="204"/>
      <c r="H96" s="185"/>
      <c r="I96" s="185"/>
      <c r="J96" s="211"/>
      <c r="K96" s="214"/>
      <c r="L96" s="214"/>
      <c r="M96" s="214"/>
      <c r="N96" s="214"/>
      <c r="O96" s="216"/>
      <c r="P96" s="214"/>
      <c r="Q96" s="213"/>
      <c r="R96" s="212"/>
      <c r="S96" s="212"/>
      <c r="T96" s="208"/>
      <c r="U96" s="212"/>
      <c r="V96" s="80"/>
    </row>
    <row r="97" spans="1:22" x14ac:dyDescent="0.35">
      <c r="A97" s="53"/>
      <c r="B97" s="134"/>
      <c r="C97" s="187"/>
      <c r="D97" s="184"/>
      <c r="E97" s="215"/>
      <c r="F97" s="222"/>
      <c r="G97" s="204"/>
      <c r="H97" s="185"/>
      <c r="I97" s="185"/>
      <c r="J97" s="211"/>
      <c r="K97" s="214"/>
      <c r="L97" s="214"/>
      <c r="M97" s="214"/>
      <c r="N97" s="214"/>
      <c r="O97" s="216"/>
      <c r="P97" s="214"/>
      <c r="Q97" s="213"/>
      <c r="R97" s="212"/>
      <c r="S97" s="212"/>
      <c r="T97" s="208"/>
      <c r="U97" s="212"/>
      <c r="V97" s="80"/>
    </row>
    <row r="98" spans="1:22" x14ac:dyDescent="0.35">
      <c r="A98" s="53"/>
      <c r="B98" s="134"/>
      <c r="C98" s="187"/>
      <c r="D98" s="184"/>
      <c r="E98" s="215"/>
      <c r="F98" s="222"/>
      <c r="G98" s="204"/>
      <c r="H98" s="185"/>
      <c r="I98" s="185"/>
      <c r="J98" s="211"/>
      <c r="K98" s="214"/>
      <c r="L98" s="214"/>
      <c r="M98" s="214"/>
      <c r="N98" s="214"/>
      <c r="O98" s="216"/>
      <c r="P98" s="214"/>
      <c r="Q98" s="213"/>
      <c r="R98" s="212"/>
      <c r="S98" s="212"/>
      <c r="T98" s="208"/>
      <c r="U98" s="212"/>
      <c r="V98" s="80"/>
    </row>
    <row r="99" spans="1:22" x14ac:dyDescent="0.35">
      <c r="A99" s="53"/>
      <c r="B99" s="134"/>
      <c r="C99" s="187"/>
      <c r="D99" s="184"/>
      <c r="E99" s="215"/>
      <c r="F99" s="222"/>
      <c r="G99" s="204"/>
      <c r="H99" s="185"/>
      <c r="I99" s="185"/>
      <c r="J99" s="211"/>
      <c r="K99" s="214"/>
      <c r="L99" s="214"/>
      <c r="M99" s="214"/>
      <c r="N99" s="214"/>
      <c r="O99" s="216"/>
      <c r="P99" s="214"/>
      <c r="Q99" s="213"/>
      <c r="R99" s="212"/>
      <c r="S99" s="212"/>
      <c r="T99" s="208"/>
      <c r="U99" s="212"/>
      <c r="V99" s="80"/>
    </row>
    <row r="100" spans="1:22" x14ac:dyDescent="0.35">
      <c r="A100" s="53"/>
      <c r="B100" s="134"/>
      <c r="C100" s="187"/>
      <c r="D100" s="184"/>
      <c r="E100" s="215"/>
      <c r="F100" s="222"/>
      <c r="G100" s="204"/>
      <c r="H100" s="185"/>
      <c r="I100" s="185"/>
      <c r="J100" s="211"/>
      <c r="K100" s="214"/>
      <c r="L100" s="214"/>
      <c r="M100" s="214"/>
      <c r="N100" s="214"/>
      <c r="O100" s="216"/>
      <c r="P100" s="214"/>
      <c r="Q100" s="213"/>
      <c r="R100" s="212"/>
      <c r="S100" s="212"/>
      <c r="T100" s="208"/>
      <c r="U100" s="212"/>
      <c r="V100" s="80"/>
    </row>
    <row r="101" spans="1:22" x14ac:dyDescent="0.35">
      <c r="A101" s="53"/>
      <c r="B101" s="134"/>
      <c r="C101" s="187"/>
      <c r="D101" s="184"/>
      <c r="E101" s="215"/>
      <c r="F101" s="222"/>
      <c r="G101" s="204"/>
      <c r="H101" s="185"/>
      <c r="I101" s="185"/>
      <c r="J101" s="211"/>
      <c r="K101" s="214"/>
      <c r="L101" s="214"/>
      <c r="M101" s="214"/>
      <c r="N101" s="214"/>
      <c r="O101" s="216"/>
      <c r="P101" s="214"/>
      <c r="Q101" s="213"/>
      <c r="R101" s="212"/>
      <c r="S101" s="212"/>
      <c r="T101" s="208"/>
      <c r="U101" s="212"/>
      <c r="V101" s="80"/>
    </row>
    <row r="102" spans="1:22" x14ac:dyDescent="0.35">
      <c r="A102" s="53"/>
      <c r="B102" s="58"/>
      <c r="C102" s="59"/>
      <c r="D102" s="58"/>
      <c r="E102" s="58"/>
      <c r="F102" s="58"/>
      <c r="G102" s="58"/>
      <c r="H102" s="79"/>
    </row>
    <row r="103" spans="1:22" x14ac:dyDescent="0.35">
      <c r="A103" s="53"/>
      <c r="B103" s="58"/>
      <c r="C103" s="59"/>
      <c r="D103" s="58"/>
      <c r="E103" s="58"/>
      <c r="F103" s="58"/>
      <c r="G103" s="58"/>
      <c r="H103" s="79"/>
    </row>
    <row r="104" spans="1:22" x14ac:dyDescent="0.35">
      <c r="A104" s="53"/>
      <c r="B104" s="58"/>
      <c r="C104" s="59"/>
      <c r="D104" s="58"/>
      <c r="E104" s="58"/>
      <c r="F104" s="58"/>
      <c r="G104" s="58"/>
      <c r="H104" s="79"/>
    </row>
    <row r="105" spans="1:22" x14ac:dyDescent="0.35">
      <c r="A105" s="53"/>
      <c r="B105" s="58"/>
      <c r="C105" s="59"/>
      <c r="D105" s="58"/>
      <c r="E105" s="58"/>
      <c r="F105" s="58"/>
      <c r="G105" s="58"/>
      <c r="H105" s="79"/>
    </row>
    <row r="106" spans="1:22" x14ac:dyDescent="0.35">
      <c r="A106" s="53"/>
      <c r="B106" s="58"/>
      <c r="C106" s="59"/>
      <c r="D106" s="58"/>
      <c r="E106" s="58"/>
      <c r="F106" s="58"/>
      <c r="G106" s="58"/>
      <c r="H106" s="79"/>
    </row>
    <row r="107" spans="1:22" x14ac:dyDescent="0.35">
      <c r="A107" s="53"/>
      <c r="B107" s="58"/>
      <c r="C107" s="59"/>
      <c r="D107" s="58"/>
      <c r="E107" s="58"/>
      <c r="F107" s="58"/>
      <c r="G107" s="58"/>
      <c r="H107" s="79"/>
    </row>
    <row r="108" spans="1:22" x14ac:dyDescent="0.35">
      <c r="A108" s="53"/>
      <c r="B108" s="58"/>
      <c r="C108" s="59"/>
      <c r="D108" s="58"/>
      <c r="E108" s="58"/>
      <c r="F108" s="58"/>
      <c r="G108" s="58"/>
      <c r="H108" s="79"/>
    </row>
    <row r="109" spans="1:22" x14ac:dyDescent="0.35">
      <c r="A109" s="53"/>
      <c r="B109" s="58"/>
      <c r="C109" s="59"/>
      <c r="D109" s="58"/>
      <c r="E109" s="58"/>
      <c r="F109" s="58"/>
      <c r="G109" s="58"/>
      <c r="H109" s="79"/>
    </row>
    <row r="110" spans="1:22" x14ac:dyDescent="0.35">
      <c r="A110" s="53"/>
      <c r="B110" s="58"/>
      <c r="C110" s="59"/>
      <c r="D110" s="58"/>
      <c r="E110" s="58"/>
      <c r="F110" s="58"/>
      <c r="G110" s="58"/>
      <c r="H110" s="79"/>
    </row>
    <row r="111" spans="1:22" x14ac:dyDescent="0.35">
      <c r="H111" s="79"/>
    </row>
    <row r="112" spans="1:22" x14ac:dyDescent="0.35">
      <c r="H112" s="79"/>
    </row>
    <row r="113" spans="8:8" x14ac:dyDescent="0.35">
      <c r="H113" s="79"/>
    </row>
    <row r="114" spans="8:8" x14ac:dyDescent="0.35">
      <c r="H114" s="79"/>
    </row>
    <row r="115" spans="8:8" x14ac:dyDescent="0.35">
      <c r="H115" s="79"/>
    </row>
    <row r="116" spans="8:8" x14ac:dyDescent="0.35">
      <c r="H116" s="79"/>
    </row>
    <row r="117" spans="8:8" x14ac:dyDescent="0.35">
      <c r="H117" s="79"/>
    </row>
    <row r="118" spans="8:8" x14ac:dyDescent="0.35">
      <c r="H118" s="79"/>
    </row>
    <row r="119" spans="8:8" x14ac:dyDescent="0.35">
      <c r="H119" s="79"/>
    </row>
    <row r="120" spans="8:8" x14ac:dyDescent="0.35">
      <c r="H120" s="79"/>
    </row>
    <row r="121" spans="8:8" x14ac:dyDescent="0.35">
      <c r="H121" s="79"/>
    </row>
    <row r="122" spans="8:8" x14ac:dyDescent="0.35">
      <c r="H122" s="79"/>
    </row>
    <row r="123" spans="8:8" x14ac:dyDescent="0.35">
      <c r="H123" s="79"/>
    </row>
    <row r="124" spans="8:8" x14ac:dyDescent="0.35">
      <c r="H124" s="79"/>
    </row>
    <row r="125" spans="8:8" x14ac:dyDescent="0.35">
      <c r="H125" s="79"/>
    </row>
    <row r="126" spans="8:8" x14ac:dyDescent="0.35">
      <c r="H126" s="79"/>
    </row>
    <row r="127" spans="8:8" x14ac:dyDescent="0.35">
      <c r="H127" s="79"/>
    </row>
    <row r="128" spans="8:8" x14ac:dyDescent="0.35">
      <c r="H128" s="79"/>
    </row>
    <row r="129" spans="8:8" x14ac:dyDescent="0.35">
      <c r="H129" s="79"/>
    </row>
    <row r="130" spans="8:8" x14ac:dyDescent="0.35">
      <c r="H130" s="79"/>
    </row>
    <row r="131" spans="8:8" x14ac:dyDescent="0.35">
      <c r="H131" s="79"/>
    </row>
    <row r="132" spans="8:8" x14ac:dyDescent="0.35">
      <c r="H132" s="79"/>
    </row>
    <row r="133" spans="8:8" x14ac:dyDescent="0.35">
      <c r="H133" s="79"/>
    </row>
    <row r="134" spans="8:8" x14ac:dyDescent="0.35">
      <c r="H134" s="79"/>
    </row>
    <row r="135" spans="8:8" x14ac:dyDescent="0.35">
      <c r="H135" s="79"/>
    </row>
    <row r="136" spans="8:8" x14ac:dyDescent="0.35">
      <c r="H136" s="79"/>
    </row>
    <row r="137" spans="8:8" x14ac:dyDescent="0.35">
      <c r="H137" s="79"/>
    </row>
    <row r="138" spans="8:8" x14ac:dyDescent="0.35">
      <c r="H138" s="79"/>
    </row>
    <row r="139" spans="8:8" x14ac:dyDescent="0.35">
      <c r="H139" s="79"/>
    </row>
    <row r="140" spans="8:8" x14ac:dyDescent="0.35">
      <c r="H140" s="79"/>
    </row>
    <row r="141" spans="8:8" x14ac:dyDescent="0.35">
      <c r="H141" s="79"/>
    </row>
  </sheetData>
  <mergeCells count="19">
    <mergeCell ref="X17:AB17"/>
    <mergeCell ref="X18:AB18"/>
    <mergeCell ref="X19:AB19"/>
    <mergeCell ref="K9:N9"/>
    <mergeCell ref="P9:Q9"/>
    <mergeCell ref="X11:AB11"/>
    <mergeCell ref="X12:AB12"/>
    <mergeCell ref="X13:AB13"/>
    <mergeCell ref="X14:AB14"/>
    <mergeCell ref="X15:AB15"/>
    <mergeCell ref="X16:AB16"/>
    <mergeCell ref="B16:B18"/>
    <mergeCell ref="C16:C18"/>
    <mergeCell ref="B1:G1"/>
    <mergeCell ref="T2:U4"/>
    <mergeCell ref="B7:U7"/>
    <mergeCell ref="D8:U8"/>
    <mergeCell ref="B9:B10"/>
    <mergeCell ref="C9:C10"/>
  </mergeCells>
  <conditionalFormatting sqref="K11:S11 O12:S15">
    <cfRule type="expression" dxfId="275" priority="38">
      <formula>$C$5="Precast concrete or compressed earth block (based on cement or on alternative cement with &gt;30% clinker content)"</formula>
    </cfRule>
  </conditionalFormatting>
  <conditionalFormatting sqref="M11:S11 O12:S15">
    <cfRule type="expression" dxfId="274" priority="36">
      <formula>$C$5="Precast concrete or compressed earth block (based on hydraulic lime)"</formula>
    </cfRule>
  </conditionalFormatting>
  <conditionalFormatting sqref="K11:N11 R11:S15">
    <cfRule type="expression" dxfId="273" priority="34">
      <formula>$C$5="Precast concrete or compressed earth block (based on alternative cement with &lt;30% clinker)"</formula>
    </cfRule>
  </conditionalFormatting>
  <conditionalFormatting sqref="F11:F15">
    <cfRule type="expression" dxfId="272" priority="39">
      <formula>#REF!=1</formula>
    </cfRule>
  </conditionalFormatting>
  <conditionalFormatting sqref="F12:F13">
    <cfRule type="expression" dxfId="271" priority="40">
      <formula>#REF!=1</formula>
    </cfRule>
  </conditionalFormatting>
  <conditionalFormatting sqref="F14">
    <cfRule type="expression" dxfId="270" priority="41">
      <formula>#REF!=1</formula>
    </cfRule>
  </conditionalFormatting>
  <conditionalFormatting sqref="F15">
    <cfRule type="expression" dxfId="269" priority="42">
      <formula>#REF!</formula>
    </cfRule>
  </conditionalFormatting>
  <conditionalFormatting sqref="F26">
    <cfRule type="expression" dxfId="268" priority="53">
      <formula>#REF!=1</formula>
    </cfRule>
  </conditionalFormatting>
  <conditionalFormatting sqref="F27">
    <cfRule type="expression" dxfId="267" priority="54">
      <formula>#REF!=1</formula>
    </cfRule>
  </conditionalFormatting>
  <conditionalFormatting sqref="F28">
    <cfRule type="expression" dxfId="266" priority="55">
      <formula>#REF!=1</formula>
    </cfRule>
  </conditionalFormatting>
  <conditionalFormatting sqref="F29">
    <cfRule type="expression" dxfId="265" priority="56">
      <formula>#REF!=1</formula>
    </cfRule>
  </conditionalFormatting>
  <conditionalFormatting sqref="F30">
    <cfRule type="expression" dxfId="264" priority="57">
      <formula>#REF!=1</formula>
    </cfRule>
  </conditionalFormatting>
  <conditionalFormatting sqref="F31">
    <cfRule type="expression" dxfId="263" priority="58">
      <formula>#REF!=1</formula>
    </cfRule>
  </conditionalFormatting>
  <conditionalFormatting sqref="F32">
    <cfRule type="expression" dxfId="262" priority="59">
      <formula>#REF!=1</formula>
    </cfRule>
  </conditionalFormatting>
  <conditionalFormatting sqref="F33">
    <cfRule type="expression" dxfId="261" priority="60">
      <formula>#REF!=1</formula>
    </cfRule>
  </conditionalFormatting>
  <conditionalFormatting sqref="F34">
    <cfRule type="expression" dxfId="260" priority="61">
      <formula>#REF!=1</formula>
    </cfRule>
  </conditionalFormatting>
  <conditionalFormatting sqref="F35">
    <cfRule type="expression" dxfId="259" priority="62">
      <formula>#REF!=1</formula>
    </cfRule>
  </conditionalFormatting>
  <conditionalFormatting sqref="F36">
    <cfRule type="expression" dxfId="258" priority="63">
      <formula>#REF!=1</formula>
    </cfRule>
  </conditionalFormatting>
  <conditionalFormatting sqref="F37">
    <cfRule type="expression" dxfId="257" priority="64">
      <formula>#REF!=1</formula>
    </cfRule>
  </conditionalFormatting>
  <conditionalFormatting sqref="F38">
    <cfRule type="expression" dxfId="256" priority="65">
      <formula>#REF!=1</formula>
    </cfRule>
  </conditionalFormatting>
  <conditionalFormatting sqref="F39">
    <cfRule type="expression" dxfId="255" priority="66">
      <formula>#REF!=1</formula>
    </cfRule>
  </conditionalFormatting>
  <conditionalFormatting sqref="F40">
    <cfRule type="expression" dxfId="254" priority="67">
      <formula>#REF!=1</formula>
    </cfRule>
  </conditionalFormatting>
  <conditionalFormatting sqref="F41">
    <cfRule type="expression" dxfId="253" priority="68">
      <formula>#REF!=1</formula>
    </cfRule>
  </conditionalFormatting>
  <conditionalFormatting sqref="F42">
    <cfRule type="expression" dxfId="252" priority="69">
      <formula>#REF!=1</formula>
    </cfRule>
  </conditionalFormatting>
  <conditionalFormatting sqref="F43">
    <cfRule type="expression" dxfId="251" priority="70">
      <formula>#REF!=1</formula>
    </cfRule>
  </conditionalFormatting>
  <conditionalFormatting sqref="F44">
    <cfRule type="expression" dxfId="250" priority="71">
      <formula>#REF!=1</formula>
    </cfRule>
  </conditionalFormatting>
  <conditionalFormatting sqref="F45">
    <cfRule type="expression" dxfId="249" priority="72">
      <formula>#REF!=1</formula>
    </cfRule>
  </conditionalFormatting>
  <conditionalFormatting sqref="F46">
    <cfRule type="expression" dxfId="248" priority="73">
      <formula>#REF!=1</formula>
    </cfRule>
  </conditionalFormatting>
  <conditionalFormatting sqref="J11:J101">
    <cfRule type="expression" dxfId="247" priority="31">
      <formula>$C$5="Intermediate product - alternative cement &lt;30% clinker"</formula>
    </cfRule>
    <cfRule type="expression" dxfId="246" priority="32">
      <formula>$C$5="Intermediate product - alternative cement &gt;30% clinker"</formula>
    </cfRule>
  </conditionalFormatting>
  <conditionalFormatting sqref="B12">
    <cfRule type="expression" dxfId="245" priority="29">
      <formula>NOT(ISBLANK($B$12))</formula>
    </cfRule>
  </conditionalFormatting>
  <conditionalFormatting sqref="B13">
    <cfRule type="expression" dxfId="244" priority="28">
      <formula>NOT(ISBLANK($B$13))</formula>
    </cfRule>
  </conditionalFormatting>
  <conditionalFormatting sqref="B14">
    <cfRule type="expression" dxfId="243" priority="27">
      <formula>NOT(ISBLANK($B$14))</formula>
    </cfRule>
  </conditionalFormatting>
  <conditionalFormatting sqref="B15">
    <cfRule type="expression" dxfId="242" priority="26">
      <formula>NOT(ISBLANK($B$15))</formula>
    </cfRule>
  </conditionalFormatting>
  <conditionalFormatting sqref="F12 K12:N12 P12 R12:S12 U12">
    <cfRule type="expression" dxfId="241" priority="25">
      <formula>NOT(ISBLANK($B$12))</formula>
    </cfRule>
  </conditionalFormatting>
  <conditionalFormatting sqref="F13 K13:N13 P13 R13:S13 U13">
    <cfRule type="expression" dxfId="240" priority="24">
      <formula>NOT(ISBLANK($B$13))</formula>
    </cfRule>
  </conditionalFormatting>
  <conditionalFormatting sqref="F14 K14:N14 P14 R14:S14 U14">
    <cfRule type="expression" dxfId="239" priority="23">
      <formula>NOT(ISBLANK($B$14))</formula>
    </cfRule>
  </conditionalFormatting>
  <conditionalFormatting sqref="F15 K15:N15 P15 R15:S15 U15">
    <cfRule type="expression" dxfId="238" priority="22">
      <formula>NOT(ISBLANK($B$15))</formula>
    </cfRule>
  </conditionalFormatting>
  <conditionalFormatting sqref="B19">
    <cfRule type="expression" dxfId="237" priority="7">
      <formula>NOT(ISBLANK($B$19))</formula>
    </cfRule>
  </conditionalFormatting>
  <conditionalFormatting sqref="B20">
    <cfRule type="expression" dxfId="236" priority="6">
      <formula>NOT(ISBLANK($B$20))</formula>
    </cfRule>
  </conditionalFormatting>
  <conditionalFormatting sqref="B21">
    <cfRule type="expression" dxfId="235" priority="5">
      <formula>NOT(ISBLANK($B$21))</formula>
    </cfRule>
  </conditionalFormatting>
  <conditionalFormatting sqref="B22">
    <cfRule type="expression" dxfId="234" priority="4">
      <formula>NOT(ISBLANK($B$22))</formula>
    </cfRule>
  </conditionalFormatting>
  <conditionalFormatting sqref="B23">
    <cfRule type="expression" dxfId="233" priority="3">
      <formula>NOT(ISBLANK($B$23))</formula>
    </cfRule>
  </conditionalFormatting>
  <conditionalFormatting sqref="B24">
    <cfRule type="expression" dxfId="232" priority="2">
      <formula>NOT(ISBLANK($B$24))</formula>
    </cfRule>
  </conditionalFormatting>
  <conditionalFormatting sqref="B25">
    <cfRule type="expression" dxfId="231" priority="1">
      <formula>NOT(ISBLANK($B$25))</formula>
    </cfRule>
  </conditionalFormatting>
  <pageMargins left="0.7" right="0.7" top="0.75" bottom="0.75" header="0.3" footer="0.3"/>
  <pageSetup paperSize="9" scale="5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2"/>
  <sheetViews>
    <sheetView zoomScale="60" zoomScaleNormal="60" workbookViewId="0">
      <pane xSplit="2" ySplit="2" topLeftCell="C3" activePane="bottomRight" state="frozen"/>
      <selection pane="topRight" activeCell="C1" sqref="C1"/>
      <selection pane="bottomLeft" activeCell="A3" sqref="A3"/>
      <selection pane="bottomRight" activeCell="B2" sqref="B2"/>
    </sheetView>
  </sheetViews>
  <sheetFormatPr defaultRowHeight="14.5" x14ac:dyDescent="0.35"/>
  <cols>
    <col min="1" max="1" width="1.36328125" customWidth="1"/>
    <col min="2" max="2" width="50.54296875" customWidth="1"/>
    <col min="3" max="3" width="35.08984375" customWidth="1"/>
    <col min="4" max="4" width="12.7265625" customWidth="1"/>
    <col min="5" max="5" width="20.1796875" customWidth="1"/>
    <col min="6" max="6" width="25.54296875" customWidth="1"/>
    <col min="7" max="7" width="21" customWidth="1"/>
    <col min="8" max="8" width="21.81640625" customWidth="1"/>
    <col min="9" max="9" width="20.08984375" customWidth="1"/>
    <col min="10" max="10" width="20.81640625" customWidth="1"/>
    <col min="11" max="11" width="11.6328125" customWidth="1"/>
    <col min="12" max="13" width="22.81640625" customWidth="1"/>
    <col min="14" max="14" width="32" customWidth="1"/>
    <col min="15" max="15" width="26.453125" customWidth="1"/>
    <col min="16" max="16" width="11.26953125" customWidth="1"/>
  </cols>
  <sheetData>
    <row r="1" spans="1:17" ht="31.5" thickBot="1" x14ac:dyDescent="0.4">
      <c r="A1" s="80"/>
      <c r="B1" s="246" t="s">
        <v>362</v>
      </c>
      <c r="C1" s="246"/>
      <c r="D1" s="246"/>
      <c r="E1" s="246"/>
      <c r="F1" s="246"/>
      <c r="G1" s="246"/>
      <c r="H1" s="246"/>
      <c r="I1" s="246"/>
      <c r="J1" s="246"/>
      <c r="K1" s="80"/>
      <c r="L1" s="80"/>
      <c r="M1" s="80"/>
      <c r="N1" s="80"/>
      <c r="O1" s="80"/>
      <c r="P1" s="80"/>
      <c r="Q1" s="80"/>
    </row>
    <row r="2" spans="1:17" ht="19" thickTop="1" x14ac:dyDescent="0.45">
      <c r="A2" s="80"/>
      <c r="B2" s="51" t="s">
        <v>56</v>
      </c>
      <c r="C2" s="60" t="str">
        <f>IF(Application!E13="","",Application!E13)</f>
        <v/>
      </c>
      <c r="D2" s="60"/>
      <c r="E2" s="60"/>
      <c r="F2" s="53"/>
      <c r="G2" s="53"/>
      <c r="H2" s="53"/>
      <c r="I2" s="53"/>
      <c r="J2" s="53"/>
      <c r="K2" s="80"/>
      <c r="L2" s="80"/>
      <c r="M2" s="80"/>
      <c r="N2" s="80"/>
      <c r="O2" s="80"/>
      <c r="P2" s="80"/>
      <c r="Q2" s="80"/>
    </row>
    <row r="3" spans="1:17" ht="21" customHeight="1" x14ac:dyDescent="0.35">
      <c r="A3" s="80"/>
      <c r="B3" s="258" t="s">
        <v>54</v>
      </c>
      <c r="C3" s="259"/>
      <c r="D3" s="259"/>
      <c r="E3" s="259"/>
      <c r="F3" s="259"/>
      <c r="G3" s="259"/>
      <c r="H3" s="259"/>
      <c r="I3" s="259"/>
      <c r="J3" s="259"/>
      <c r="K3" s="80"/>
      <c r="L3" s="152" t="s">
        <v>300</v>
      </c>
      <c r="M3" s="80"/>
      <c r="N3" s="80"/>
      <c r="O3" s="80"/>
      <c r="P3" s="80"/>
      <c r="Q3" s="80"/>
    </row>
    <row r="4" spans="1:17" ht="18.5" x14ac:dyDescent="0.45">
      <c r="A4" s="80"/>
      <c r="B4" s="260" t="s">
        <v>74</v>
      </c>
      <c r="C4" s="261"/>
      <c r="D4" s="69"/>
      <c r="E4" s="69"/>
      <c r="F4" s="70">
        <f>SUM(SUMIFS(C6:C20,F6:F20,{"*Yes*";"*n/a*"}))</f>
        <v>100</v>
      </c>
      <c r="G4" s="70">
        <f>SUM(SUMIFS(C6:C20,G6:G20,{"*Yes*";"*n/a*"}))</f>
        <v>93</v>
      </c>
      <c r="H4" s="70">
        <f>SUM(SUMIFS(C6:C20,H6:H20,{"*Yes*";"*n/a*"}))</f>
        <v>100</v>
      </c>
      <c r="I4" s="70">
        <f>SUM(SUMIFS(C6:C20,I6:I20,{"*Yes*";"*n/a*"}))</f>
        <v>100</v>
      </c>
      <c r="J4" s="70">
        <f>SUM(SUMIFS(C6:C20,J6:J20,{"*Yes*";"*n/a*"}))</f>
        <v>100</v>
      </c>
      <c r="K4" s="80"/>
      <c r="L4" s="73" t="str">
        <f>IF(AND(F4&gt;=90,G4&gt;=90,H4&gt;=90,I4&gt;=90,J4&gt;=90),"Pass","Fail")</f>
        <v>Pass</v>
      </c>
      <c r="M4" s="80"/>
      <c r="N4" s="80"/>
      <c r="O4" s="80"/>
      <c r="P4" s="80"/>
      <c r="Q4" s="80"/>
    </row>
    <row r="5" spans="1:17" ht="72.5" x14ac:dyDescent="0.35">
      <c r="A5" s="80"/>
      <c r="B5" s="148" t="s">
        <v>57</v>
      </c>
      <c r="C5" s="148" t="s">
        <v>69</v>
      </c>
      <c r="D5" s="148" t="s">
        <v>58</v>
      </c>
      <c r="E5" s="148" t="s">
        <v>59</v>
      </c>
      <c r="F5" s="148" t="s">
        <v>72</v>
      </c>
      <c r="G5" s="148" t="s">
        <v>60</v>
      </c>
      <c r="H5" s="148" t="s">
        <v>61</v>
      </c>
      <c r="I5" s="148" t="s">
        <v>62</v>
      </c>
      <c r="J5" s="148" t="s">
        <v>63</v>
      </c>
      <c r="K5" s="81"/>
      <c r="L5" s="83"/>
      <c r="M5" s="83"/>
      <c r="N5" s="80"/>
      <c r="O5" s="80"/>
      <c r="P5" s="80"/>
      <c r="Q5" s="80"/>
    </row>
    <row r="6" spans="1:17" ht="16.5" customHeight="1" x14ac:dyDescent="0.35">
      <c r="A6" s="80"/>
      <c r="B6" s="66" t="s">
        <v>65</v>
      </c>
      <c r="C6" s="62">
        <v>22</v>
      </c>
      <c r="D6" s="55" t="s">
        <v>32</v>
      </c>
      <c r="E6" s="55" t="s">
        <v>73</v>
      </c>
      <c r="F6" s="55" t="s">
        <v>73</v>
      </c>
      <c r="G6" s="55" t="s">
        <v>73</v>
      </c>
      <c r="H6" s="55" t="s">
        <v>73</v>
      </c>
      <c r="I6" s="55" t="s">
        <v>73</v>
      </c>
      <c r="J6" s="55" t="s">
        <v>73</v>
      </c>
      <c r="K6" s="82"/>
      <c r="L6" s="80"/>
      <c r="M6" s="80"/>
      <c r="N6" s="80"/>
      <c r="O6" s="80"/>
      <c r="P6" s="80"/>
      <c r="Q6" s="80"/>
    </row>
    <row r="7" spans="1:17" x14ac:dyDescent="0.35">
      <c r="A7" s="80"/>
      <c r="B7" s="67" t="s">
        <v>64</v>
      </c>
      <c r="C7" s="63">
        <v>46</v>
      </c>
      <c r="D7" s="149" t="s">
        <v>31</v>
      </c>
      <c r="E7" s="149" t="s">
        <v>32</v>
      </c>
      <c r="F7" s="149" t="s">
        <v>70</v>
      </c>
      <c r="G7" s="149" t="s">
        <v>70</v>
      </c>
      <c r="H7" s="149" t="s">
        <v>70</v>
      </c>
      <c r="I7" s="149" t="s">
        <v>70</v>
      </c>
      <c r="J7" s="149" t="s">
        <v>70</v>
      </c>
      <c r="K7" s="82"/>
      <c r="L7" s="80"/>
      <c r="M7" s="80"/>
      <c r="N7" s="80"/>
      <c r="O7" s="80"/>
      <c r="P7" s="80"/>
      <c r="Q7" s="80"/>
    </row>
    <row r="8" spans="1:17" x14ac:dyDescent="0.35">
      <c r="A8" s="80"/>
      <c r="B8" s="68" t="s">
        <v>66</v>
      </c>
      <c r="C8" s="63">
        <v>5</v>
      </c>
      <c r="D8" s="149" t="s">
        <v>32</v>
      </c>
      <c r="E8" s="149" t="s">
        <v>73</v>
      </c>
      <c r="F8" s="149" t="s">
        <v>73</v>
      </c>
      <c r="G8" s="149" t="s">
        <v>73</v>
      </c>
      <c r="H8" s="149" t="s">
        <v>73</v>
      </c>
      <c r="I8" s="149" t="s">
        <v>73</v>
      </c>
      <c r="J8" s="149" t="s">
        <v>73</v>
      </c>
      <c r="K8" s="82"/>
      <c r="L8" s="80"/>
      <c r="M8" s="80"/>
      <c r="N8" s="80"/>
      <c r="O8" s="80"/>
      <c r="P8" s="80"/>
      <c r="Q8" s="80"/>
    </row>
    <row r="9" spans="1:17" ht="29" x14ac:dyDescent="0.35">
      <c r="A9" s="80"/>
      <c r="B9" s="68" t="s">
        <v>67</v>
      </c>
      <c r="C9" s="63">
        <v>12</v>
      </c>
      <c r="D9" s="149" t="s">
        <v>31</v>
      </c>
      <c r="E9" s="149" t="s">
        <v>32</v>
      </c>
      <c r="F9" s="149" t="s">
        <v>71</v>
      </c>
      <c r="G9" s="149" t="s">
        <v>71</v>
      </c>
      <c r="H9" s="149" t="s">
        <v>71</v>
      </c>
      <c r="I9" s="149" t="s">
        <v>71</v>
      </c>
      <c r="J9" s="149" t="s">
        <v>71</v>
      </c>
      <c r="K9" s="82"/>
      <c r="L9" s="80"/>
      <c r="M9" s="80"/>
      <c r="N9" s="80"/>
      <c r="O9" s="80"/>
      <c r="P9" s="80"/>
      <c r="Q9" s="80"/>
    </row>
    <row r="10" spans="1:17" x14ac:dyDescent="0.35">
      <c r="A10" s="80"/>
      <c r="B10" s="68" t="s">
        <v>68</v>
      </c>
      <c r="C10" s="63">
        <v>8</v>
      </c>
      <c r="D10" s="149" t="s">
        <v>31</v>
      </c>
      <c r="E10" s="149" t="s">
        <v>32</v>
      </c>
      <c r="F10" s="149" t="s">
        <v>70</v>
      </c>
      <c r="G10" s="149" t="s">
        <v>71</v>
      </c>
      <c r="H10" s="149" t="s">
        <v>70</v>
      </c>
      <c r="I10" s="149" t="s">
        <v>70</v>
      </c>
      <c r="J10" s="149" t="s">
        <v>70</v>
      </c>
      <c r="K10" s="82"/>
      <c r="L10" s="80"/>
      <c r="M10" s="80"/>
      <c r="N10" s="80"/>
      <c r="O10" s="80"/>
      <c r="P10" s="80"/>
      <c r="Q10" s="80"/>
    </row>
    <row r="11" spans="1:17" ht="29" x14ac:dyDescent="0.35">
      <c r="A11" s="80"/>
      <c r="B11" s="68" t="s">
        <v>103</v>
      </c>
      <c r="C11" s="63">
        <v>7</v>
      </c>
      <c r="D11" s="149" t="s">
        <v>31</v>
      </c>
      <c r="E11" s="149" t="s">
        <v>32</v>
      </c>
      <c r="F11" s="149" t="s">
        <v>71</v>
      </c>
      <c r="G11" s="149" t="s">
        <v>32</v>
      </c>
      <c r="H11" s="149" t="s">
        <v>71</v>
      </c>
      <c r="I11" s="149" t="s">
        <v>71</v>
      </c>
      <c r="J11" s="149" t="s">
        <v>71</v>
      </c>
      <c r="K11" s="82"/>
      <c r="L11" s="80"/>
      <c r="M11" s="80"/>
      <c r="N11" s="80"/>
      <c r="O11" s="80"/>
      <c r="P11" s="80"/>
      <c r="Q11" s="80"/>
    </row>
    <row r="12" spans="1:17" x14ac:dyDescent="0.35">
      <c r="A12" s="80"/>
      <c r="B12" s="68"/>
      <c r="C12" s="63"/>
      <c r="D12" s="149"/>
      <c r="E12" s="149"/>
      <c r="F12" s="149"/>
      <c r="G12" s="149"/>
      <c r="H12" s="149"/>
      <c r="I12" s="149"/>
      <c r="J12" s="149"/>
      <c r="K12" s="82"/>
      <c r="L12" s="80"/>
      <c r="M12" s="80"/>
      <c r="N12" s="80"/>
      <c r="O12" s="80"/>
      <c r="P12" s="80"/>
      <c r="Q12" s="80"/>
    </row>
    <row r="13" spans="1:17" x14ac:dyDescent="0.35">
      <c r="A13" s="80"/>
      <c r="B13" s="68"/>
      <c r="C13" s="63"/>
      <c r="D13" s="149"/>
      <c r="E13" s="149"/>
      <c r="F13" s="149"/>
      <c r="G13" s="149"/>
      <c r="H13" s="149"/>
      <c r="I13" s="149"/>
      <c r="J13" s="149"/>
      <c r="K13" s="82"/>
      <c r="L13" s="80"/>
      <c r="M13" s="80"/>
      <c r="N13" s="80"/>
      <c r="O13" s="80"/>
      <c r="P13" s="80"/>
      <c r="Q13" s="80"/>
    </row>
    <row r="14" spans="1:17" x14ac:dyDescent="0.35">
      <c r="A14" s="80"/>
      <c r="B14" s="68"/>
      <c r="C14" s="63"/>
      <c r="D14" s="149"/>
      <c r="E14" s="149"/>
      <c r="F14" s="149"/>
      <c r="G14" s="149"/>
      <c r="H14" s="149"/>
      <c r="I14" s="149"/>
      <c r="J14" s="149"/>
      <c r="K14" s="82"/>
      <c r="L14" s="80"/>
      <c r="M14" s="80"/>
      <c r="N14" s="80"/>
      <c r="O14" s="80"/>
      <c r="P14" s="80"/>
      <c r="Q14" s="80"/>
    </row>
    <row r="15" spans="1:17" x14ac:dyDescent="0.35">
      <c r="A15" s="80"/>
      <c r="B15" s="68"/>
      <c r="C15" s="63"/>
      <c r="D15" s="149"/>
      <c r="E15" s="149"/>
      <c r="F15" s="149"/>
      <c r="G15" s="149"/>
      <c r="H15" s="149"/>
      <c r="I15" s="149"/>
      <c r="J15" s="149"/>
      <c r="K15" s="82"/>
      <c r="L15" s="80"/>
      <c r="M15" s="80"/>
      <c r="N15" s="80"/>
      <c r="O15" s="80"/>
      <c r="P15" s="80"/>
      <c r="Q15" s="80"/>
    </row>
    <row r="16" spans="1:17" x14ac:dyDescent="0.35">
      <c r="A16" s="80"/>
      <c r="B16" s="67"/>
      <c r="C16" s="64"/>
      <c r="D16" s="153"/>
      <c r="E16" s="153"/>
      <c r="F16" s="153"/>
      <c r="G16" s="153"/>
      <c r="H16" s="153"/>
      <c r="I16" s="153"/>
      <c r="J16" s="153"/>
      <c r="K16" s="80"/>
      <c r="L16" s="80"/>
      <c r="M16" s="80"/>
      <c r="N16" s="80"/>
      <c r="O16" s="80"/>
      <c r="P16" s="80"/>
      <c r="Q16" s="80"/>
    </row>
    <row r="17" spans="1:17" x14ac:dyDescent="0.35">
      <c r="A17" s="80"/>
      <c r="B17" s="67"/>
      <c r="C17" s="64"/>
      <c r="D17" s="153"/>
      <c r="E17" s="153"/>
      <c r="F17" s="153"/>
      <c r="G17" s="153"/>
      <c r="H17" s="153"/>
      <c r="I17" s="153"/>
      <c r="J17" s="153"/>
      <c r="K17" s="80"/>
      <c r="L17" s="80"/>
      <c r="M17" s="80"/>
      <c r="N17" s="80"/>
      <c r="O17" s="80"/>
      <c r="P17" s="80"/>
      <c r="Q17" s="80"/>
    </row>
    <row r="18" spans="1:17" x14ac:dyDescent="0.35">
      <c r="A18" s="80"/>
      <c r="B18" s="67"/>
      <c r="C18" s="64"/>
      <c r="D18" s="153"/>
      <c r="E18" s="153"/>
      <c r="F18" s="153"/>
      <c r="G18" s="153"/>
      <c r="H18" s="153"/>
      <c r="I18" s="153"/>
      <c r="J18" s="153"/>
      <c r="K18" s="80"/>
      <c r="L18" s="80"/>
      <c r="M18" s="80"/>
      <c r="N18" s="80"/>
      <c r="O18" s="80"/>
      <c r="P18" s="80"/>
      <c r="Q18" s="80"/>
    </row>
    <row r="19" spans="1:17" x14ac:dyDescent="0.35">
      <c r="A19" s="80"/>
      <c r="B19" s="67"/>
      <c r="C19" s="64"/>
      <c r="D19" s="153"/>
      <c r="E19" s="153"/>
      <c r="F19" s="153"/>
      <c r="G19" s="153"/>
      <c r="H19" s="153"/>
      <c r="I19" s="153"/>
      <c r="J19" s="153"/>
      <c r="K19" s="80"/>
      <c r="L19" s="80"/>
      <c r="M19" s="80"/>
      <c r="N19" s="80"/>
      <c r="O19" s="80"/>
      <c r="P19" s="80"/>
      <c r="Q19" s="80"/>
    </row>
    <row r="20" spans="1:17" x14ac:dyDescent="0.35">
      <c r="A20" s="80"/>
      <c r="B20" s="67"/>
      <c r="C20" s="64"/>
      <c r="D20" s="153"/>
      <c r="E20" s="153"/>
      <c r="F20" s="153"/>
      <c r="G20" s="153"/>
      <c r="H20" s="153"/>
      <c r="I20" s="153"/>
      <c r="J20" s="153"/>
      <c r="K20" s="80"/>
      <c r="L20" s="80"/>
      <c r="M20" s="80"/>
      <c r="N20" s="80"/>
      <c r="O20" s="80"/>
      <c r="P20" s="80"/>
      <c r="Q20" s="80"/>
    </row>
    <row r="21" spans="1:17" ht="15" thickBot="1" x14ac:dyDescent="0.4">
      <c r="A21" s="80"/>
      <c r="B21" s="80"/>
      <c r="C21" s="80"/>
      <c r="D21" s="80"/>
      <c r="E21" s="80"/>
      <c r="F21" s="80"/>
      <c r="G21" s="80"/>
      <c r="H21" s="80"/>
      <c r="I21" s="80"/>
      <c r="J21" s="80"/>
      <c r="K21" s="80"/>
      <c r="L21" s="80"/>
      <c r="M21" s="80"/>
      <c r="N21" s="80"/>
      <c r="O21" s="80"/>
      <c r="P21" s="80"/>
      <c r="Q21" s="80"/>
    </row>
    <row r="22" spans="1:17" ht="18.5" customHeight="1" thickTop="1" x14ac:dyDescent="0.35">
      <c r="A22" s="80"/>
      <c r="B22" s="262" t="s">
        <v>80</v>
      </c>
      <c r="C22" s="263"/>
      <c r="D22" s="263"/>
      <c r="E22" s="263"/>
      <c r="F22" s="263"/>
      <c r="G22" s="263"/>
      <c r="H22" s="263"/>
      <c r="I22" s="263"/>
      <c r="J22" s="263"/>
      <c r="K22" s="80"/>
      <c r="L22" s="152" t="s">
        <v>301</v>
      </c>
      <c r="M22" s="80"/>
      <c r="N22" s="80"/>
      <c r="O22" s="80"/>
      <c r="P22" s="154" t="s">
        <v>302</v>
      </c>
      <c r="Q22" s="80"/>
    </row>
    <row r="23" spans="1:17" ht="18.5" customHeight="1" x14ac:dyDescent="0.35">
      <c r="A23" s="80"/>
      <c r="B23" s="258"/>
      <c r="C23" s="259"/>
      <c r="D23" s="259"/>
      <c r="E23" s="259"/>
      <c r="F23" s="259"/>
      <c r="G23" s="259"/>
      <c r="H23" s="259"/>
      <c r="I23" s="259"/>
      <c r="J23" s="259"/>
      <c r="K23" s="80"/>
      <c r="L23" s="73" t="str">
        <f>IF(P23="","",IF(P23=0,"Pass","Fail"))</f>
        <v>Pass</v>
      </c>
      <c r="M23" s="80"/>
      <c r="N23" s="80"/>
      <c r="O23" s="80"/>
      <c r="P23" s="73">
        <f>COUNTIF(P25:P99,"Fail")</f>
        <v>0</v>
      </c>
      <c r="Q23" s="80"/>
    </row>
    <row r="24" spans="1:17" ht="87" customHeight="1" x14ac:dyDescent="0.35">
      <c r="A24" s="80"/>
      <c r="B24" s="148" t="s">
        <v>87</v>
      </c>
      <c r="C24" s="148" t="s">
        <v>75</v>
      </c>
      <c r="D24" s="148" t="s">
        <v>76</v>
      </c>
      <c r="E24" s="148" t="s">
        <v>77</v>
      </c>
      <c r="F24" s="148" t="s">
        <v>88</v>
      </c>
      <c r="G24" s="264" t="s">
        <v>78</v>
      </c>
      <c r="H24" s="264"/>
      <c r="I24" s="148" t="s">
        <v>79</v>
      </c>
      <c r="J24" s="148" t="s">
        <v>81</v>
      </c>
      <c r="K24" s="148" t="s">
        <v>83</v>
      </c>
      <c r="L24" s="148" t="s">
        <v>84</v>
      </c>
      <c r="M24" s="148" t="s">
        <v>86</v>
      </c>
      <c r="N24" s="148" t="s">
        <v>85</v>
      </c>
      <c r="O24" s="148" t="s">
        <v>104</v>
      </c>
      <c r="P24" s="148" t="s">
        <v>301</v>
      </c>
      <c r="Q24" s="80"/>
    </row>
    <row r="25" spans="1:17" x14ac:dyDescent="0.35">
      <c r="A25" s="80"/>
      <c r="B25" s="71" t="s">
        <v>105</v>
      </c>
      <c r="C25" s="72" t="s">
        <v>31</v>
      </c>
      <c r="D25" s="153" t="s">
        <v>107</v>
      </c>
      <c r="E25" s="153"/>
      <c r="F25" s="72" t="s">
        <v>32</v>
      </c>
      <c r="G25" s="257" t="s">
        <v>109</v>
      </c>
      <c r="H25" s="257"/>
      <c r="I25" s="72">
        <v>100</v>
      </c>
      <c r="J25" s="72">
        <v>3</v>
      </c>
      <c r="K25" s="72">
        <v>100</v>
      </c>
      <c r="L25" s="73">
        <f>IF(OR(I25="",J25="",K25=""),"",(J25/10)*(K25/100)*(I25/100))</f>
        <v>0.3</v>
      </c>
      <c r="M25" s="73" t="str">
        <f>IF(L25="","",IF(AND(C25="Yes",F25="No",L25&lt;=0.1),"Approved","Consider further"))</f>
        <v>Consider further</v>
      </c>
      <c r="N25" s="167" t="s">
        <v>32</v>
      </c>
      <c r="O25" s="167" t="s">
        <v>31</v>
      </c>
      <c r="P25" s="73" t="str">
        <f>IF(M25="","",IF(OR(M25="Approved",N25="Yes",O25="Yes"),"Pass","Fail"))</f>
        <v>Pass</v>
      </c>
      <c r="Q25" s="80"/>
    </row>
    <row r="26" spans="1:17" x14ac:dyDescent="0.35">
      <c r="A26" s="80"/>
      <c r="B26" s="71" t="s">
        <v>106</v>
      </c>
      <c r="C26" s="72" t="s">
        <v>31</v>
      </c>
      <c r="D26" s="153" t="s">
        <v>82</v>
      </c>
      <c r="E26" s="153"/>
      <c r="F26" s="72" t="s">
        <v>32</v>
      </c>
      <c r="G26" s="257" t="s">
        <v>110</v>
      </c>
      <c r="H26" s="257"/>
      <c r="I26" s="72">
        <v>2.5</v>
      </c>
      <c r="J26" s="72">
        <v>30</v>
      </c>
      <c r="K26" s="72">
        <v>100</v>
      </c>
      <c r="L26" s="73">
        <f t="shared" ref="L26:L89" si="0">IF(OR(I26="",J26="",K26=""),"",(J26/10)*(K26/100)*(I26/100))</f>
        <v>7.5000000000000011E-2</v>
      </c>
      <c r="M26" s="73" t="str">
        <f t="shared" ref="M26:M89" si="1">IF(L26="","",IF(AND(C26="Yes",F26="No",L26&lt;=0.1),"Approved","Consider further"))</f>
        <v>Approved</v>
      </c>
      <c r="N26" s="167"/>
      <c r="O26" s="167"/>
      <c r="P26" s="73" t="str">
        <f t="shared" ref="P26:P89" si="2">IF(M26="","",IF(OR(M26="Approved",N26="Yes",O26="Yes"),"Pass","Fail"))</f>
        <v>Pass</v>
      </c>
      <c r="Q26" s="80"/>
    </row>
    <row r="27" spans="1:17" x14ac:dyDescent="0.35">
      <c r="A27" s="80"/>
      <c r="B27" s="71" t="s">
        <v>108</v>
      </c>
      <c r="C27" s="72" t="s">
        <v>31</v>
      </c>
      <c r="D27" s="153" t="s">
        <v>107</v>
      </c>
      <c r="E27" s="153"/>
      <c r="F27" s="72" t="s">
        <v>31</v>
      </c>
      <c r="G27" s="257"/>
      <c r="H27" s="257"/>
      <c r="I27" s="72"/>
      <c r="J27" s="72"/>
      <c r="K27" s="72"/>
      <c r="L27" s="73" t="str">
        <f t="shared" si="0"/>
        <v/>
      </c>
      <c r="M27" s="73" t="str">
        <f t="shared" si="1"/>
        <v/>
      </c>
      <c r="N27" s="167"/>
      <c r="O27" s="167"/>
      <c r="P27" s="73" t="str">
        <f t="shared" si="2"/>
        <v/>
      </c>
      <c r="Q27" s="80"/>
    </row>
    <row r="28" spans="1:17" x14ac:dyDescent="0.35">
      <c r="A28" s="80"/>
      <c r="B28" s="71"/>
      <c r="C28" s="72"/>
      <c r="D28" s="153"/>
      <c r="E28" s="153"/>
      <c r="F28" s="72"/>
      <c r="G28" s="257"/>
      <c r="H28" s="257"/>
      <c r="I28" s="72"/>
      <c r="J28" s="72"/>
      <c r="K28" s="72"/>
      <c r="L28" s="73" t="str">
        <f t="shared" si="0"/>
        <v/>
      </c>
      <c r="M28" s="73" t="str">
        <f t="shared" si="1"/>
        <v/>
      </c>
      <c r="N28" s="167"/>
      <c r="O28" s="167"/>
      <c r="P28" s="73" t="str">
        <f t="shared" si="2"/>
        <v/>
      </c>
      <c r="Q28" s="80"/>
    </row>
    <row r="29" spans="1:17" x14ac:dyDescent="0.35">
      <c r="A29" s="80"/>
      <c r="B29" s="71"/>
      <c r="C29" s="72"/>
      <c r="D29" s="153"/>
      <c r="E29" s="153"/>
      <c r="F29" s="72"/>
      <c r="G29" s="257"/>
      <c r="H29" s="257"/>
      <c r="I29" s="72"/>
      <c r="J29" s="72"/>
      <c r="K29" s="72"/>
      <c r="L29" s="73" t="str">
        <f t="shared" si="0"/>
        <v/>
      </c>
      <c r="M29" s="73" t="str">
        <f t="shared" si="1"/>
        <v/>
      </c>
      <c r="N29" s="167"/>
      <c r="O29" s="167"/>
      <c r="P29" s="73" t="str">
        <f t="shared" si="2"/>
        <v/>
      </c>
      <c r="Q29" s="80"/>
    </row>
    <row r="30" spans="1:17" x14ac:dyDescent="0.35">
      <c r="A30" s="80"/>
      <c r="B30" s="71"/>
      <c r="C30" s="72"/>
      <c r="D30" s="153"/>
      <c r="E30" s="153"/>
      <c r="F30" s="72"/>
      <c r="G30" s="257"/>
      <c r="H30" s="257"/>
      <c r="I30" s="72"/>
      <c r="J30" s="72"/>
      <c r="K30" s="72"/>
      <c r="L30" s="73" t="str">
        <f t="shared" si="0"/>
        <v/>
      </c>
      <c r="M30" s="73" t="str">
        <f t="shared" si="1"/>
        <v/>
      </c>
      <c r="N30" s="167"/>
      <c r="O30" s="167"/>
      <c r="P30" s="73" t="str">
        <f t="shared" si="2"/>
        <v/>
      </c>
      <c r="Q30" s="80"/>
    </row>
    <row r="31" spans="1:17" x14ac:dyDescent="0.35">
      <c r="A31" s="80"/>
      <c r="B31" s="71"/>
      <c r="C31" s="72"/>
      <c r="D31" s="153"/>
      <c r="E31" s="153"/>
      <c r="F31" s="72"/>
      <c r="G31" s="257"/>
      <c r="H31" s="257"/>
      <c r="I31" s="72"/>
      <c r="J31" s="72"/>
      <c r="K31" s="72"/>
      <c r="L31" s="73" t="str">
        <f t="shared" si="0"/>
        <v/>
      </c>
      <c r="M31" s="73" t="str">
        <f t="shared" si="1"/>
        <v/>
      </c>
      <c r="N31" s="167"/>
      <c r="O31" s="167"/>
      <c r="P31" s="73" t="str">
        <f t="shared" si="2"/>
        <v/>
      </c>
      <c r="Q31" s="80"/>
    </row>
    <row r="32" spans="1:17" x14ac:dyDescent="0.35">
      <c r="A32" s="80"/>
      <c r="B32" s="71"/>
      <c r="C32" s="72"/>
      <c r="D32" s="153"/>
      <c r="E32" s="153"/>
      <c r="F32" s="72"/>
      <c r="G32" s="257"/>
      <c r="H32" s="257"/>
      <c r="I32" s="72"/>
      <c r="J32" s="72"/>
      <c r="K32" s="72"/>
      <c r="L32" s="73" t="str">
        <f t="shared" si="0"/>
        <v/>
      </c>
      <c r="M32" s="73" t="str">
        <f t="shared" si="1"/>
        <v/>
      </c>
      <c r="N32" s="167"/>
      <c r="O32" s="167"/>
      <c r="P32" s="73" t="str">
        <f t="shared" si="2"/>
        <v/>
      </c>
      <c r="Q32" s="80"/>
    </row>
    <row r="33" spans="1:17" x14ac:dyDescent="0.35">
      <c r="A33" s="80"/>
      <c r="B33" s="71"/>
      <c r="C33" s="72"/>
      <c r="D33" s="153"/>
      <c r="E33" s="153"/>
      <c r="F33" s="72"/>
      <c r="G33" s="257"/>
      <c r="H33" s="257"/>
      <c r="I33" s="72"/>
      <c r="J33" s="72"/>
      <c r="K33" s="72"/>
      <c r="L33" s="73" t="str">
        <f t="shared" si="0"/>
        <v/>
      </c>
      <c r="M33" s="73" t="str">
        <f t="shared" si="1"/>
        <v/>
      </c>
      <c r="N33" s="167"/>
      <c r="O33" s="167"/>
      <c r="P33" s="73" t="str">
        <f t="shared" si="2"/>
        <v/>
      </c>
      <c r="Q33" s="80"/>
    </row>
    <row r="34" spans="1:17" x14ac:dyDescent="0.35">
      <c r="A34" s="80"/>
      <c r="B34" s="71"/>
      <c r="C34" s="72"/>
      <c r="D34" s="153"/>
      <c r="E34" s="153"/>
      <c r="F34" s="72"/>
      <c r="G34" s="257"/>
      <c r="H34" s="257"/>
      <c r="I34" s="72"/>
      <c r="J34" s="72"/>
      <c r="K34" s="72"/>
      <c r="L34" s="73" t="str">
        <f t="shared" si="0"/>
        <v/>
      </c>
      <c r="M34" s="73" t="str">
        <f t="shared" si="1"/>
        <v/>
      </c>
      <c r="N34" s="167"/>
      <c r="O34" s="167"/>
      <c r="P34" s="73" t="str">
        <f t="shared" si="2"/>
        <v/>
      </c>
      <c r="Q34" s="80"/>
    </row>
    <row r="35" spans="1:17" x14ac:dyDescent="0.35">
      <c r="A35" s="80"/>
      <c r="B35" s="71"/>
      <c r="C35" s="72"/>
      <c r="D35" s="153"/>
      <c r="E35" s="153"/>
      <c r="F35" s="72"/>
      <c r="G35" s="257"/>
      <c r="H35" s="257"/>
      <c r="I35" s="72"/>
      <c r="J35" s="72"/>
      <c r="K35" s="72"/>
      <c r="L35" s="73" t="str">
        <f t="shared" si="0"/>
        <v/>
      </c>
      <c r="M35" s="73" t="str">
        <f t="shared" si="1"/>
        <v/>
      </c>
      <c r="N35" s="167"/>
      <c r="O35" s="167"/>
      <c r="P35" s="73" t="str">
        <f t="shared" si="2"/>
        <v/>
      </c>
      <c r="Q35" s="80"/>
    </row>
    <row r="36" spans="1:17" x14ac:dyDescent="0.35">
      <c r="A36" s="80"/>
      <c r="B36" s="71"/>
      <c r="C36" s="72"/>
      <c r="D36" s="153"/>
      <c r="E36" s="153"/>
      <c r="F36" s="72"/>
      <c r="G36" s="257"/>
      <c r="H36" s="257"/>
      <c r="I36" s="72"/>
      <c r="J36" s="72"/>
      <c r="K36" s="72"/>
      <c r="L36" s="73" t="str">
        <f t="shared" si="0"/>
        <v/>
      </c>
      <c r="M36" s="73" t="str">
        <f t="shared" si="1"/>
        <v/>
      </c>
      <c r="N36" s="167"/>
      <c r="O36" s="167"/>
      <c r="P36" s="73" t="str">
        <f t="shared" si="2"/>
        <v/>
      </c>
      <c r="Q36" s="80"/>
    </row>
    <row r="37" spans="1:17" x14ac:dyDescent="0.35">
      <c r="A37" s="80"/>
      <c r="B37" s="71"/>
      <c r="C37" s="72"/>
      <c r="D37" s="153"/>
      <c r="E37" s="153"/>
      <c r="F37" s="72"/>
      <c r="G37" s="257"/>
      <c r="H37" s="257"/>
      <c r="I37" s="72"/>
      <c r="J37" s="72"/>
      <c r="K37" s="72"/>
      <c r="L37" s="73" t="str">
        <f t="shared" si="0"/>
        <v/>
      </c>
      <c r="M37" s="73" t="str">
        <f t="shared" si="1"/>
        <v/>
      </c>
      <c r="N37" s="167"/>
      <c r="O37" s="167"/>
      <c r="P37" s="73" t="str">
        <f t="shared" si="2"/>
        <v/>
      </c>
      <c r="Q37" s="80"/>
    </row>
    <row r="38" spans="1:17" x14ac:dyDescent="0.35">
      <c r="A38" s="80"/>
      <c r="B38" s="71"/>
      <c r="C38" s="72"/>
      <c r="D38" s="153"/>
      <c r="E38" s="153"/>
      <c r="F38" s="72"/>
      <c r="G38" s="257"/>
      <c r="H38" s="257"/>
      <c r="I38" s="72"/>
      <c r="J38" s="72"/>
      <c r="K38" s="72"/>
      <c r="L38" s="73" t="str">
        <f t="shared" si="0"/>
        <v/>
      </c>
      <c r="M38" s="73" t="str">
        <f t="shared" si="1"/>
        <v/>
      </c>
      <c r="N38" s="167"/>
      <c r="O38" s="167"/>
      <c r="P38" s="73" t="str">
        <f t="shared" si="2"/>
        <v/>
      </c>
      <c r="Q38" s="80"/>
    </row>
    <row r="39" spans="1:17" x14ac:dyDescent="0.35">
      <c r="A39" s="80"/>
      <c r="B39" s="71"/>
      <c r="C39" s="72"/>
      <c r="D39" s="153"/>
      <c r="E39" s="153"/>
      <c r="F39" s="72"/>
      <c r="G39" s="257"/>
      <c r="H39" s="257"/>
      <c r="I39" s="72"/>
      <c r="J39" s="72"/>
      <c r="K39" s="72"/>
      <c r="L39" s="73" t="str">
        <f t="shared" si="0"/>
        <v/>
      </c>
      <c r="M39" s="73" t="str">
        <f t="shared" si="1"/>
        <v/>
      </c>
      <c r="N39" s="167"/>
      <c r="O39" s="167"/>
      <c r="P39" s="73" t="str">
        <f t="shared" si="2"/>
        <v/>
      </c>
      <c r="Q39" s="80"/>
    </row>
    <row r="40" spans="1:17" x14ac:dyDescent="0.35">
      <c r="A40" s="80"/>
      <c r="B40" s="71"/>
      <c r="C40" s="72"/>
      <c r="D40" s="153"/>
      <c r="E40" s="153"/>
      <c r="F40" s="72"/>
      <c r="G40" s="257"/>
      <c r="H40" s="257"/>
      <c r="I40" s="72"/>
      <c r="J40" s="72"/>
      <c r="K40" s="72"/>
      <c r="L40" s="73" t="str">
        <f t="shared" si="0"/>
        <v/>
      </c>
      <c r="M40" s="73" t="str">
        <f t="shared" si="1"/>
        <v/>
      </c>
      <c r="N40" s="167"/>
      <c r="O40" s="167"/>
      <c r="P40" s="73" t="str">
        <f t="shared" si="2"/>
        <v/>
      </c>
      <c r="Q40" s="80"/>
    </row>
    <row r="41" spans="1:17" x14ac:dyDescent="0.35">
      <c r="A41" s="80"/>
      <c r="B41" s="71"/>
      <c r="C41" s="72"/>
      <c r="D41" s="153"/>
      <c r="E41" s="153"/>
      <c r="F41" s="72"/>
      <c r="G41" s="257"/>
      <c r="H41" s="257"/>
      <c r="I41" s="72"/>
      <c r="J41" s="72"/>
      <c r="K41" s="72"/>
      <c r="L41" s="73" t="str">
        <f t="shared" si="0"/>
        <v/>
      </c>
      <c r="M41" s="73" t="str">
        <f t="shared" si="1"/>
        <v/>
      </c>
      <c r="N41" s="167"/>
      <c r="O41" s="167"/>
      <c r="P41" s="73" t="str">
        <f t="shared" si="2"/>
        <v/>
      </c>
      <c r="Q41" s="80"/>
    </row>
    <row r="42" spans="1:17" x14ac:dyDescent="0.35">
      <c r="A42" s="80"/>
      <c r="B42" s="71"/>
      <c r="C42" s="72"/>
      <c r="D42" s="153"/>
      <c r="E42" s="153"/>
      <c r="F42" s="72"/>
      <c r="G42" s="257"/>
      <c r="H42" s="257"/>
      <c r="I42" s="72"/>
      <c r="J42" s="72"/>
      <c r="K42" s="72"/>
      <c r="L42" s="73" t="str">
        <f t="shared" si="0"/>
        <v/>
      </c>
      <c r="M42" s="73" t="str">
        <f t="shared" si="1"/>
        <v/>
      </c>
      <c r="N42" s="167"/>
      <c r="O42" s="167"/>
      <c r="P42" s="73" t="str">
        <f t="shared" si="2"/>
        <v/>
      </c>
      <c r="Q42" s="80"/>
    </row>
    <row r="43" spans="1:17" x14ac:dyDescent="0.35">
      <c r="A43" s="80"/>
      <c r="B43" s="71"/>
      <c r="C43" s="72"/>
      <c r="D43" s="153"/>
      <c r="E43" s="153"/>
      <c r="F43" s="72"/>
      <c r="G43" s="257"/>
      <c r="H43" s="257"/>
      <c r="I43" s="72"/>
      <c r="J43" s="72"/>
      <c r="K43" s="72"/>
      <c r="L43" s="73" t="str">
        <f t="shared" si="0"/>
        <v/>
      </c>
      <c r="M43" s="73" t="str">
        <f t="shared" si="1"/>
        <v/>
      </c>
      <c r="N43" s="167"/>
      <c r="O43" s="167"/>
      <c r="P43" s="73" t="str">
        <f t="shared" si="2"/>
        <v/>
      </c>
      <c r="Q43" s="80"/>
    </row>
    <row r="44" spans="1:17" x14ac:dyDescent="0.35">
      <c r="A44" s="80"/>
      <c r="B44" s="71"/>
      <c r="C44" s="72"/>
      <c r="D44" s="153"/>
      <c r="E44" s="153"/>
      <c r="F44" s="72"/>
      <c r="G44" s="257"/>
      <c r="H44" s="257"/>
      <c r="I44" s="72"/>
      <c r="J44" s="72"/>
      <c r="K44" s="72"/>
      <c r="L44" s="73" t="str">
        <f t="shared" si="0"/>
        <v/>
      </c>
      <c r="M44" s="73" t="str">
        <f t="shared" si="1"/>
        <v/>
      </c>
      <c r="N44" s="167"/>
      <c r="O44" s="167"/>
      <c r="P44" s="73" t="str">
        <f t="shared" si="2"/>
        <v/>
      </c>
      <c r="Q44" s="80"/>
    </row>
    <row r="45" spans="1:17" x14ac:dyDescent="0.35">
      <c r="A45" s="80"/>
      <c r="B45" s="71"/>
      <c r="C45" s="72"/>
      <c r="D45" s="153"/>
      <c r="E45" s="153"/>
      <c r="F45" s="72"/>
      <c r="G45" s="257"/>
      <c r="H45" s="257"/>
      <c r="I45" s="72"/>
      <c r="J45" s="72"/>
      <c r="K45" s="72"/>
      <c r="L45" s="73" t="str">
        <f t="shared" si="0"/>
        <v/>
      </c>
      <c r="M45" s="73" t="str">
        <f t="shared" si="1"/>
        <v/>
      </c>
      <c r="N45" s="167"/>
      <c r="O45" s="167"/>
      <c r="P45" s="73" t="str">
        <f t="shared" si="2"/>
        <v/>
      </c>
      <c r="Q45" s="80"/>
    </row>
    <row r="46" spans="1:17" x14ac:dyDescent="0.35">
      <c r="A46" s="80"/>
      <c r="B46" s="71"/>
      <c r="C46" s="72"/>
      <c r="D46" s="153"/>
      <c r="E46" s="153"/>
      <c r="F46" s="72"/>
      <c r="G46" s="257"/>
      <c r="H46" s="257"/>
      <c r="I46" s="72"/>
      <c r="J46" s="72"/>
      <c r="K46" s="72"/>
      <c r="L46" s="73" t="str">
        <f t="shared" si="0"/>
        <v/>
      </c>
      <c r="M46" s="73" t="str">
        <f t="shared" si="1"/>
        <v/>
      </c>
      <c r="N46" s="167"/>
      <c r="O46" s="167"/>
      <c r="P46" s="73" t="str">
        <f t="shared" si="2"/>
        <v/>
      </c>
      <c r="Q46" s="80"/>
    </row>
    <row r="47" spans="1:17" x14ac:dyDescent="0.35">
      <c r="A47" s="80"/>
      <c r="B47" s="71"/>
      <c r="C47" s="72"/>
      <c r="D47" s="153"/>
      <c r="E47" s="153"/>
      <c r="F47" s="72"/>
      <c r="G47" s="257"/>
      <c r="H47" s="257"/>
      <c r="I47" s="72"/>
      <c r="J47" s="72"/>
      <c r="K47" s="72"/>
      <c r="L47" s="73" t="str">
        <f t="shared" si="0"/>
        <v/>
      </c>
      <c r="M47" s="73" t="str">
        <f t="shared" si="1"/>
        <v/>
      </c>
      <c r="N47" s="167"/>
      <c r="O47" s="167"/>
      <c r="P47" s="73" t="str">
        <f t="shared" si="2"/>
        <v/>
      </c>
      <c r="Q47" s="80"/>
    </row>
    <row r="48" spans="1:17" x14ac:dyDescent="0.35">
      <c r="A48" s="80"/>
      <c r="B48" s="71"/>
      <c r="C48" s="72"/>
      <c r="D48" s="153"/>
      <c r="E48" s="153"/>
      <c r="F48" s="72"/>
      <c r="G48" s="257"/>
      <c r="H48" s="257"/>
      <c r="I48" s="72"/>
      <c r="J48" s="72"/>
      <c r="K48" s="72"/>
      <c r="L48" s="73" t="str">
        <f t="shared" si="0"/>
        <v/>
      </c>
      <c r="M48" s="73" t="str">
        <f t="shared" si="1"/>
        <v/>
      </c>
      <c r="N48" s="167"/>
      <c r="O48" s="167"/>
      <c r="P48" s="73" t="str">
        <f t="shared" si="2"/>
        <v/>
      </c>
      <c r="Q48" s="80"/>
    </row>
    <row r="49" spans="1:17" x14ac:dyDescent="0.35">
      <c r="A49" s="80"/>
      <c r="B49" s="71"/>
      <c r="C49" s="72"/>
      <c r="D49" s="153"/>
      <c r="E49" s="153"/>
      <c r="F49" s="72"/>
      <c r="G49" s="257"/>
      <c r="H49" s="257"/>
      <c r="I49" s="72"/>
      <c r="J49" s="72"/>
      <c r="K49" s="72"/>
      <c r="L49" s="73" t="str">
        <f t="shared" si="0"/>
        <v/>
      </c>
      <c r="M49" s="73" t="str">
        <f t="shared" si="1"/>
        <v/>
      </c>
      <c r="N49" s="167"/>
      <c r="O49" s="167"/>
      <c r="P49" s="73" t="str">
        <f t="shared" si="2"/>
        <v/>
      </c>
      <c r="Q49" s="80"/>
    </row>
    <row r="50" spans="1:17" x14ac:dyDescent="0.35">
      <c r="A50" s="80"/>
      <c r="B50" s="71"/>
      <c r="C50" s="168"/>
      <c r="D50" s="89"/>
      <c r="E50" s="89"/>
      <c r="F50" s="168"/>
      <c r="G50" s="265"/>
      <c r="H50" s="266"/>
      <c r="I50" s="72"/>
      <c r="J50" s="72"/>
      <c r="K50" s="72"/>
      <c r="L50" s="73" t="str">
        <f t="shared" si="0"/>
        <v/>
      </c>
      <c r="M50" s="73" t="str">
        <f t="shared" si="1"/>
        <v/>
      </c>
      <c r="N50" s="167"/>
      <c r="O50" s="167"/>
      <c r="P50" s="73" t="str">
        <f t="shared" si="2"/>
        <v/>
      </c>
      <c r="Q50" s="80"/>
    </row>
    <row r="51" spans="1:17" x14ac:dyDescent="0.35">
      <c r="A51" s="80"/>
      <c r="B51" s="71"/>
      <c r="C51" s="168"/>
      <c r="D51" s="89"/>
      <c r="E51" s="89"/>
      <c r="F51" s="168"/>
      <c r="G51" s="265"/>
      <c r="H51" s="266"/>
      <c r="I51" s="72"/>
      <c r="J51" s="72"/>
      <c r="K51" s="72"/>
      <c r="L51" s="73" t="str">
        <f t="shared" si="0"/>
        <v/>
      </c>
      <c r="M51" s="73" t="str">
        <f t="shared" si="1"/>
        <v/>
      </c>
      <c r="N51" s="167"/>
      <c r="O51" s="167"/>
      <c r="P51" s="73" t="str">
        <f t="shared" si="2"/>
        <v/>
      </c>
      <c r="Q51" s="80"/>
    </row>
    <row r="52" spans="1:17" x14ac:dyDescent="0.35">
      <c r="A52" s="80"/>
      <c r="B52" s="71"/>
      <c r="C52" s="169"/>
      <c r="D52" s="89"/>
      <c r="E52" s="89"/>
      <c r="F52" s="168"/>
      <c r="G52" s="265"/>
      <c r="H52" s="266"/>
      <c r="I52" s="72"/>
      <c r="J52" s="72"/>
      <c r="K52" s="72"/>
      <c r="L52" s="73" t="str">
        <f t="shared" si="0"/>
        <v/>
      </c>
      <c r="M52" s="73" t="str">
        <f t="shared" si="1"/>
        <v/>
      </c>
      <c r="N52" s="167"/>
      <c r="O52" s="167"/>
      <c r="P52" s="73" t="str">
        <f t="shared" si="2"/>
        <v/>
      </c>
      <c r="Q52" s="80"/>
    </row>
    <row r="53" spans="1:17" ht="15.5" customHeight="1" x14ac:dyDescent="0.35">
      <c r="A53" s="80"/>
      <c r="B53" s="71"/>
      <c r="C53" s="169"/>
      <c r="D53" s="89"/>
      <c r="E53" s="89"/>
      <c r="F53" s="168"/>
      <c r="G53" s="265"/>
      <c r="H53" s="266"/>
      <c r="I53" s="72"/>
      <c r="J53" s="72"/>
      <c r="K53" s="72"/>
      <c r="L53" s="73" t="str">
        <f t="shared" si="0"/>
        <v/>
      </c>
      <c r="M53" s="73" t="str">
        <f t="shared" si="1"/>
        <v/>
      </c>
      <c r="N53" s="167"/>
      <c r="O53" s="167"/>
      <c r="P53" s="73" t="str">
        <f t="shared" si="2"/>
        <v/>
      </c>
      <c r="Q53" s="80"/>
    </row>
    <row r="54" spans="1:17" ht="15.5" customHeight="1" x14ac:dyDescent="0.35">
      <c r="A54" s="80"/>
      <c r="B54" s="71"/>
      <c r="C54" s="169"/>
      <c r="D54" s="89"/>
      <c r="E54" s="89"/>
      <c r="F54" s="168"/>
      <c r="G54" s="265"/>
      <c r="H54" s="266"/>
      <c r="I54" s="72"/>
      <c r="J54" s="72"/>
      <c r="K54" s="72"/>
      <c r="L54" s="73" t="str">
        <f t="shared" si="0"/>
        <v/>
      </c>
      <c r="M54" s="73" t="str">
        <f t="shared" si="1"/>
        <v/>
      </c>
      <c r="N54" s="167"/>
      <c r="O54" s="167"/>
      <c r="P54" s="73" t="str">
        <f t="shared" si="2"/>
        <v/>
      </c>
      <c r="Q54" s="80"/>
    </row>
    <row r="55" spans="1:17" ht="15.5" customHeight="1" x14ac:dyDescent="0.35">
      <c r="A55" s="80"/>
      <c r="B55" s="71"/>
      <c r="C55" s="169"/>
      <c r="D55" s="89"/>
      <c r="E55" s="89"/>
      <c r="F55" s="168"/>
      <c r="G55" s="265"/>
      <c r="H55" s="266"/>
      <c r="I55" s="72"/>
      <c r="J55" s="72"/>
      <c r="K55" s="72"/>
      <c r="L55" s="73" t="str">
        <f t="shared" si="0"/>
        <v/>
      </c>
      <c r="M55" s="73" t="str">
        <f t="shared" si="1"/>
        <v/>
      </c>
      <c r="N55" s="167"/>
      <c r="O55" s="167"/>
      <c r="P55" s="73" t="str">
        <f t="shared" si="2"/>
        <v/>
      </c>
      <c r="Q55" s="80"/>
    </row>
    <row r="56" spans="1:17" ht="15.5" customHeight="1" x14ac:dyDescent="0.35">
      <c r="A56" s="80"/>
      <c r="B56" s="71"/>
      <c r="C56" s="169"/>
      <c r="D56" s="89"/>
      <c r="E56" s="89"/>
      <c r="F56" s="168"/>
      <c r="G56" s="265"/>
      <c r="H56" s="266"/>
      <c r="I56" s="72"/>
      <c r="J56" s="72"/>
      <c r="K56" s="72"/>
      <c r="L56" s="73" t="str">
        <f t="shared" si="0"/>
        <v/>
      </c>
      <c r="M56" s="73" t="str">
        <f t="shared" si="1"/>
        <v/>
      </c>
      <c r="N56" s="167"/>
      <c r="O56" s="167"/>
      <c r="P56" s="73" t="str">
        <f t="shared" si="2"/>
        <v/>
      </c>
      <c r="Q56" s="80"/>
    </row>
    <row r="57" spans="1:17" ht="15.5" customHeight="1" x14ac:dyDescent="0.35">
      <c r="A57" s="80"/>
      <c r="B57" s="71"/>
      <c r="C57" s="169"/>
      <c r="D57" s="89"/>
      <c r="E57" s="89"/>
      <c r="F57" s="168"/>
      <c r="G57" s="265"/>
      <c r="H57" s="266"/>
      <c r="I57" s="72"/>
      <c r="J57" s="72"/>
      <c r="K57" s="72"/>
      <c r="L57" s="73" t="str">
        <f t="shared" si="0"/>
        <v/>
      </c>
      <c r="M57" s="73" t="str">
        <f t="shared" si="1"/>
        <v/>
      </c>
      <c r="N57" s="167"/>
      <c r="O57" s="167"/>
      <c r="P57" s="73" t="str">
        <f t="shared" si="2"/>
        <v/>
      </c>
      <c r="Q57" s="80"/>
    </row>
    <row r="58" spans="1:17" ht="15.5" customHeight="1" x14ac:dyDescent="0.35">
      <c r="A58" s="80"/>
      <c r="B58" s="71"/>
      <c r="C58" s="169"/>
      <c r="D58" s="89"/>
      <c r="E58" s="89"/>
      <c r="F58" s="168"/>
      <c r="G58" s="265"/>
      <c r="H58" s="266"/>
      <c r="I58" s="72"/>
      <c r="J58" s="72"/>
      <c r="K58" s="72"/>
      <c r="L58" s="73" t="str">
        <f t="shared" si="0"/>
        <v/>
      </c>
      <c r="M58" s="73" t="str">
        <f t="shared" si="1"/>
        <v/>
      </c>
      <c r="N58" s="167"/>
      <c r="O58" s="167"/>
      <c r="P58" s="73" t="str">
        <f t="shared" si="2"/>
        <v/>
      </c>
      <c r="Q58" s="80"/>
    </row>
    <row r="59" spans="1:17" x14ac:dyDescent="0.35">
      <c r="A59" s="80"/>
      <c r="B59" s="71"/>
      <c r="C59" s="168"/>
      <c r="D59" s="89"/>
      <c r="E59" s="89"/>
      <c r="F59" s="168"/>
      <c r="G59" s="265"/>
      <c r="H59" s="266"/>
      <c r="I59" s="72"/>
      <c r="J59" s="72"/>
      <c r="K59" s="72"/>
      <c r="L59" s="73" t="str">
        <f t="shared" si="0"/>
        <v/>
      </c>
      <c r="M59" s="73" t="str">
        <f t="shared" si="1"/>
        <v/>
      </c>
      <c r="N59" s="167"/>
      <c r="O59" s="167"/>
      <c r="P59" s="73" t="str">
        <f t="shared" si="2"/>
        <v/>
      </c>
      <c r="Q59" s="80"/>
    </row>
    <row r="60" spans="1:17" x14ac:dyDescent="0.35">
      <c r="A60" s="80"/>
      <c r="B60" s="71"/>
      <c r="C60" s="168"/>
      <c r="D60" s="89"/>
      <c r="E60" s="89"/>
      <c r="F60" s="168"/>
      <c r="G60" s="265"/>
      <c r="H60" s="266"/>
      <c r="I60" s="72"/>
      <c r="J60" s="72"/>
      <c r="K60" s="72"/>
      <c r="L60" s="73" t="str">
        <f t="shared" si="0"/>
        <v/>
      </c>
      <c r="M60" s="73" t="str">
        <f t="shared" si="1"/>
        <v/>
      </c>
      <c r="N60" s="167"/>
      <c r="O60" s="167"/>
      <c r="P60" s="73" t="str">
        <f t="shared" si="2"/>
        <v/>
      </c>
      <c r="Q60" s="80"/>
    </row>
    <row r="61" spans="1:17" x14ac:dyDescent="0.35">
      <c r="A61" s="80"/>
      <c r="B61" s="71"/>
      <c r="C61" s="168"/>
      <c r="D61" s="89"/>
      <c r="E61" s="89"/>
      <c r="F61" s="168"/>
      <c r="G61" s="265"/>
      <c r="H61" s="266"/>
      <c r="I61" s="72"/>
      <c r="J61" s="72"/>
      <c r="K61" s="72"/>
      <c r="L61" s="73" t="str">
        <f t="shared" si="0"/>
        <v/>
      </c>
      <c r="M61" s="73" t="str">
        <f t="shared" si="1"/>
        <v/>
      </c>
      <c r="N61" s="167"/>
      <c r="O61" s="167"/>
      <c r="P61" s="73" t="str">
        <f t="shared" si="2"/>
        <v/>
      </c>
      <c r="Q61" s="80"/>
    </row>
    <row r="62" spans="1:17" x14ac:dyDescent="0.35">
      <c r="A62" s="80"/>
      <c r="B62" s="71"/>
      <c r="C62" s="168"/>
      <c r="D62" s="89"/>
      <c r="E62" s="89"/>
      <c r="F62" s="168"/>
      <c r="G62" s="265"/>
      <c r="H62" s="266"/>
      <c r="I62" s="72"/>
      <c r="J62" s="72"/>
      <c r="K62" s="72"/>
      <c r="L62" s="73" t="str">
        <f t="shared" si="0"/>
        <v/>
      </c>
      <c r="M62" s="73" t="str">
        <f t="shared" si="1"/>
        <v/>
      </c>
      <c r="N62" s="167"/>
      <c r="O62" s="167"/>
      <c r="P62" s="73" t="str">
        <f t="shared" si="2"/>
        <v/>
      </c>
      <c r="Q62" s="80"/>
    </row>
    <row r="63" spans="1:17" x14ac:dyDescent="0.35">
      <c r="A63" s="80"/>
      <c r="B63" s="71"/>
      <c r="C63" s="168"/>
      <c r="D63" s="89"/>
      <c r="E63" s="89"/>
      <c r="F63" s="168"/>
      <c r="G63" s="265"/>
      <c r="H63" s="266"/>
      <c r="I63" s="72"/>
      <c r="J63" s="72"/>
      <c r="K63" s="72"/>
      <c r="L63" s="73" t="str">
        <f t="shared" si="0"/>
        <v/>
      </c>
      <c r="M63" s="73" t="str">
        <f t="shared" si="1"/>
        <v/>
      </c>
      <c r="N63" s="167"/>
      <c r="O63" s="167"/>
      <c r="P63" s="73" t="str">
        <f t="shared" si="2"/>
        <v/>
      </c>
      <c r="Q63" s="80"/>
    </row>
    <row r="64" spans="1:17" x14ac:dyDescent="0.35">
      <c r="A64" s="80"/>
      <c r="B64" s="71"/>
      <c r="C64" s="168"/>
      <c r="D64" s="89"/>
      <c r="E64" s="89"/>
      <c r="F64" s="168"/>
      <c r="G64" s="265"/>
      <c r="H64" s="266"/>
      <c r="I64" s="72"/>
      <c r="J64" s="72"/>
      <c r="K64" s="72"/>
      <c r="L64" s="73" t="str">
        <f t="shared" si="0"/>
        <v/>
      </c>
      <c r="M64" s="73" t="str">
        <f t="shared" si="1"/>
        <v/>
      </c>
      <c r="N64" s="167"/>
      <c r="O64" s="167"/>
      <c r="P64" s="73" t="str">
        <f t="shared" si="2"/>
        <v/>
      </c>
      <c r="Q64" s="80"/>
    </row>
    <row r="65" spans="1:17" x14ac:dyDescent="0.35">
      <c r="A65" s="80"/>
      <c r="B65" s="71"/>
      <c r="C65" s="168"/>
      <c r="D65" s="89"/>
      <c r="E65" s="89"/>
      <c r="F65" s="168"/>
      <c r="G65" s="265"/>
      <c r="H65" s="266"/>
      <c r="I65" s="72"/>
      <c r="J65" s="72"/>
      <c r="K65" s="72"/>
      <c r="L65" s="73" t="str">
        <f t="shared" si="0"/>
        <v/>
      </c>
      <c r="M65" s="73" t="str">
        <f t="shared" si="1"/>
        <v/>
      </c>
      <c r="N65" s="167"/>
      <c r="O65" s="167"/>
      <c r="P65" s="73" t="str">
        <f t="shared" si="2"/>
        <v/>
      </c>
      <c r="Q65" s="80"/>
    </row>
    <row r="66" spans="1:17" x14ac:dyDescent="0.35">
      <c r="A66" s="80"/>
      <c r="B66" s="71"/>
      <c r="C66" s="168"/>
      <c r="D66" s="89"/>
      <c r="E66" s="89"/>
      <c r="F66" s="168"/>
      <c r="G66" s="265"/>
      <c r="H66" s="266"/>
      <c r="I66" s="72"/>
      <c r="J66" s="72"/>
      <c r="K66" s="72"/>
      <c r="L66" s="73" t="str">
        <f t="shared" si="0"/>
        <v/>
      </c>
      <c r="M66" s="73" t="str">
        <f t="shared" si="1"/>
        <v/>
      </c>
      <c r="N66" s="167"/>
      <c r="O66" s="167"/>
      <c r="P66" s="73" t="str">
        <f t="shared" si="2"/>
        <v/>
      </c>
      <c r="Q66" s="80"/>
    </row>
    <row r="67" spans="1:17" x14ac:dyDescent="0.35">
      <c r="A67" s="80"/>
      <c r="B67" s="71"/>
      <c r="C67" s="168"/>
      <c r="D67" s="89"/>
      <c r="E67" s="89"/>
      <c r="F67" s="168"/>
      <c r="G67" s="265"/>
      <c r="H67" s="266"/>
      <c r="I67" s="72"/>
      <c r="J67" s="72"/>
      <c r="K67" s="72"/>
      <c r="L67" s="73" t="str">
        <f t="shared" si="0"/>
        <v/>
      </c>
      <c r="M67" s="73" t="str">
        <f t="shared" si="1"/>
        <v/>
      </c>
      <c r="N67" s="167"/>
      <c r="O67" s="167"/>
      <c r="P67" s="73" t="str">
        <f t="shared" si="2"/>
        <v/>
      </c>
      <c r="Q67" s="80"/>
    </row>
    <row r="68" spans="1:17" x14ac:dyDescent="0.35">
      <c r="A68" s="80"/>
      <c r="B68" s="71"/>
      <c r="C68" s="168"/>
      <c r="D68" s="89"/>
      <c r="E68" s="89"/>
      <c r="F68" s="168"/>
      <c r="G68" s="265"/>
      <c r="H68" s="266"/>
      <c r="I68" s="72"/>
      <c r="J68" s="72"/>
      <c r="K68" s="72"/>
      <c r="L68" s="73" t="str">
        <f t="shared" si="0"/>
        <v/>
      </c>
      <c r="M68" s="73" t="str">
        <f t="shared" si="1"/>
        <v/>
      </c>
      <c r="N68" s="167"/>
      <c r="O68" s="167"/>
      <c r="P68" s="73" t="str">
        <f t="shared" si="2"/>
        <v/>
      </c>
      <c r="Q68" s="80"/>
    </row>
    <row r="69" spans="1:17" x14ac:dyDescent="0.35">
      <c r="A69" s="80"/>
      <c r="B69" s="71"/>
      <c r="C69" s="168"/>
      <c r="D69" s="89"/>
      <c r="E69" s="89"/>
      <c r="F69" s="168"/>
      <c r="G69" s="265"/>
      <c r="H69" s="266"/>
      <c r="I69" s="72"/>
      <c r="J69" s="72"/>
      <c r="K69" s="72"/>
      <c r="L69" s="73" t="str">
        <f t="shared" si="0"/>
        <v/>
      </c>
      <c r="M69" s="73" t="str">
        <f t="shared" si="1"/>
        <v/>
      </c>
      <c r="N69" s="167"/>
      <c r="O69" s="167"/>
      <c r="P69" s="73" t="str">
        <f t="shared" si="2"/>
        <v/>
      </c>
      <c r="Q69" s="80"/>
    </row>
    <row r="70" spans="1:17" x14ac:dyDescent="0.35">
      <c r="A70" s="80"/>
      <c r="B70" s="71"/>
      <c r="C70" s="168"/>
      <c r="D70" s="89"/>
      <c r="E70" s="89"/>
      <c r="F70" s="168"/>
      <c r="G70" s="265"/>
      <c r="H70" s="266"/>
      <c r="I70" s="72"/>
      <c r="J70" s="72"/>
      <c r="K70" s="72"/>
      <c r="L70" s="73" t="str">
        <f t="shared" si="0"/>
        <v/>
      </c>
      <c r="M70" s="73" t="str">
        <f t="shared" si="1"/>
        <v/>
      </c>
      <c r="N70" s="167"/>
      <c r="O70" s="167"/>
      <c r="P70" s="73" t="str">
        <f t="shared" si="2"/>
        <v/>
      </c>
      <c r="Q70" s="80"/>
    </row>
    <row r="71" spans="1:17" x14ac:dyDescent="0.35">
      <c r="A71" s="80"/>
      <c r="B71" s="71"/>
      <c r="C71" s="168"/>
      <c r="D71" s="89"/>
      <c r="E71" s="89"/>
      <c r="F71" s="168"/>
      <c r="G71" s="265"/>
      <c r="H71" s="266"/>
      <c r="I71" s="72"/>
      <c r="J71" s="72"/>
      <c r="K71" s="72"/>
      <c r="L71" s="73" t="str">
        <f t="shared" si="0"/>
        <v/>
      </c>
      <c r="M71" s="73" t="str">
        <f t="shared" si="1"/>
        <v/>
      </c>
      <c r="N71" s="167"/>
      <c r="O71" s="167"/>
      <c r="P71" s="73" t="str">
        <f t="shared" si="2"/>
        <v/>
      </c>
      <c r="Q71" s="80"/>
    </row>
    <row r="72" spans="1:17" x14ac:dyDescent="0.35">
      <c r="A72" s="80"/>
      <c r="B72" s="71"/>
      <c r="C72" s="168"/>
      <c r="D72" s="89"/>
      <c r="E72" s="89"/>
      <c r="F72" s="168"/>
      <c r="G72" s="265"/>
      <c r="H72" s="266"/>
      <c r="I72" s="72"/>
      <c r="J72" s="72"/>
      <c r="K72" s="72"/>
      <c r="L72" s="73" t="str">
        <f t="shared" si="0"/>
        <v/>
      </c>
      <c r="M72" s="73" t="str">
        <f t="shared" si="1"/>
        <v/>
      </c>
      <c r="N72" s="167"/>
      <c r="O72" s="167"/>
      <c r="P72" s="73" t="str">
        <f t="shared" si="2"/>
        <v/>
      </c>
      <c r="Q72" s="80"/>
    </row>
    <row r="73" spans="1:17" x14ac:dyDescent="0.35">
      <c r="A73" s="80"/>
      <c r="B73" s="71"/>
      <c r="C73" s="168"/>
      <c r="D73" s="89"/>
      <c r="E73" s="89"/>
      <c r="F73" s="168"/>
      <c r="G73" s="265"/>
      <c r="H73" s="266"/>
      <c r="I73" s="72"/>
      <c r="J73" s="72"/>
      <c r="K73" s="72"/>
      <c r="L73" s="73" t="str">
        <f t="shared" si="0"/>
        <v/>
      </c>
      <c r="M73" s="73" t="str">
        <f t="shared" si="1"/>
        <v/>
      </c>
      <c r="N73" s="167"/>
      <c r="O73" s="167"/>
      <c r="P73" s="73" t="str">
        <f t="shared" si="2"/>
        <v/>
      </c>
      <c r="Q73" s="80"/>
    </row>
    <row r="74" spans="1:17" x14ac:dyDescent="0.35">
      <c r="A74" s="80"/>
      <c r="B74" s="71"/>
      <c r="C74" s="168"/>
      <c r="D74" s="89"/>
      <c r="E74" s="89"/>
      <c r="F74" s="168"/>
      <c r="G74" s="265"/>
      <c r="H74" s="266"/>
      <c r="I74" s="72"/>
      <c r="J74" s="72"/>
      <c r="K74" s="72"/>
      <c r="L74" s="73" t="str">
        <f t="shared" si="0"/>
        <v/>
      </c>
      <c r="M74" s="73" t="str">
        <f t="shared" si="1"/>
        <v/>
      </c>
      <c r="N74" s="167"/>
      <c r="O74" s="167"/>
      <c r="P74" s="73" t="str">
        <f t="shared" si="2"/>
        <v/>
      </c>
      <c r="Q74" s="80"/>
    </row>
    <row r="75" spans="1:17" x14ac:dyDescent="0.35">
      <c r="A75" s="80"/>
      <c r="B75" s="71"/>
      <c r="C75" s="168"/>
      <c r="D75" s="89"/>
      <c r="E75" s="89"/>
      <c r="F75" s="168"/>
      <c r="G75" s="265"/>
      <c r="H75" s="266"/>
      <c r="I75" s="72"/>
      <c r="J75" s="72"/>
      <c r="K75" s="72"/>
      <c r="L75" s="73" t="str">
        <f t="shared" si="0"/>
        <v/>
      </c>
      <c r="M75" s="73" t="str">
        <f t="shared" si="1"/>
        <v/>
      </c>
      <c r="N75" s="167"/>
      <c r="O75" s="167"/>
      <c r="P75" s="73" t="str">
        <f t="shared" si="2"/>
        <v/>
      </c>
      <c r="Q75" s="80"/>
    </row>
    <row r="76" spans="1:17" x14ac:dyDescent="0.35">
      <c r="A76" s="80"/>
      <c r="B76" s="71"/>
      <c r="C76" s="168"/>
      <c r="D76" s="89"/>
      <c r="E76" s="89"/>
      <c r="F76" s="168"/>
      <c r="G76" s="265"/>
      <c r="H76" s="266"/>
      <c r="I76" s="72"/>
      <c r="J76" s="72"/>
      <c r="K76" s="72"/>
      <c r="L76" s="73" t="str">
        <f t="shared" si="0"/>
        <v/>
      </c>
      <c r="M76" s="73" t="str">
        <f t="shared" si="1"/>
        <v/>
      </c>
      <c r="N76" s="167"/>
      <c r="O76" s="167"/>
      <c r="P76" s="73" t="str">
        <f t="shared" si="2"/>
        <v/>
      </c>
      <c r="Q76" s="80"/>
    </row>
    <row r="77" spans="1:17" x14ac:dyDescent="0.35">
      <c r="A77" s="80"/>
      <c r="B77" s="71"/>
      <c r="C77" s="168"/>
      <c r="D77" s="89"/>
      <c r="E77" s="89"/>
      <c r="F77" s="168"/>
      <c r="G77" s="265"/>
      <c r="H77" s="266"/>
      <c r="I77" s="72"/>
      <c r="J77" s="72"/>
      <c r="K77" s="72"/>
      <c r="L77" s="73" t="str">
        <f t="shared" si="0"/>
        <v/>
      </c>
      <c r="M77" s="73" t="str">
        <f t="shared" si="1"/>
        <v/>
      </c>
      <c r="N77" s="167"/>
      <c r="O77" s="167"/>
      <c r="P77" s="73" t="str">
        <f t="shared" si="2"/>
        <v/>
      </c>
      <c r="Q77" s="80"/>
    </row>
    <row r="78" spans="1:17" x14ac:dyDescent="0.35">
      <c r="A78" s="80"/>
      <c r="B78" s="71"/>
      <c r="C78" s="168"/>
      <c r="D78" s="89"/>
      <c r="E78" s="89"/>
      <c r="F78" s="168"/>
      <c r="G78" s="265"/>
      <c r="H78" s="266"/>
      <c r="I78" s="72"/>
      <c r="J78" s="72"/>
      <c r="K78" s="72"/>
      <c r="L78" s="73" t="str">
        <f t="shared" si="0"/>
        <v/>
      </c>
      <c r="M78" s="73" t="str">
        <f t="shared" si="1"/>
        <v/>
      </c>
      <c r="N78" s="167"/>
      <c r="O78" s="167"/>
      <c r="P78" s="73" t="str">
        <f t="shared" si="2"/>
        <v/>
      </c>
      <c r="Q78" s="80"/>
    </row>
    <row r="79" spans="1:17" x14ac:dyDescent="0.35">
      <c r="A79" s="80"/>
      <c r="B79" s="71"/>
      <c r="C79" s="168"/>
      <c r="D79" s="89"/>
      <c r="E79" s="89"/>
      <c r="F79" s="168"/>
      <c r="G79" s="265"/>
      <c r="H79" s="266"/>
      <c r="I79" s="72"/>
      <c r="J79" s="72"/>
      <c r="K79" s="72"/>
      <c r="L79" s="73" t="str">
        <f t="shared" si="0"/>
        <v/>
      </c>
      <c r="M79" s="73" t="str">
        <f t="shared" si="1"/>
        <v/>
      </c>
      <c r="N79" s="167"/>
      <c r="O79" s="167"/>
      <c r="P79" s="73" t="str">
        <f t="shared" si="2"/>
        <v/>
      </c>
      <c r="Q79" s="80"/>
    </row>
    <row r="80" spans="1:17" x14ac:dyDescent="0.35">
      <c r="A80" s="80"/>
      <c r="B80" s="71"/>
      <c r="C80" s="168"/>
      <c r="D80" s="89"/>
      <c r="E80" s="89"/>
      <c r="F80" s="168"/>
      <c r="G80" s="265"/>
      <c r="H80" s="266"/>
      <c r="I80" s="72"/>
      <c r="J80" s="72"/>
      <c r="K80" s="72"/>
      <c r="L80" s="73" t="str">
        <f t="shared" si="0"/>
        <v/>
      </c>
      <c r="M80" s="73" t="str">
        <f t="shared" si="1"/>
        <v/>
      </c>
      <c r="N80" s="167"/>
      <c r="O80" s="167"/>
      <c r="P80" s="73" t="str">
        <f t="shared" si="2"/>
        <v/>
      </c>
      <c r="Q80" s="80"/>
    </row>
    <row r="81" spans="1:17" x14ac:dyDescent="0.35">
      <c r="A81" s="80"/>
      <c r="B81" s="71"/>
      <c r="C81" s="168"/>
      <c r="D81" s="89"/>
      <c r="E81" s="89"/>
      <c r="F81" s="168"/>
      <c r="G81" s="265"/>
      <c r="H81" s="266"/>
      <c r="I81" s="72"/>
      <c r="J81" s="72"/>
      <c r="K81" s="72"/>
      <c r="L81" s="73" t="str">
        <f t="shared" si="0"/>
        <v/>
      </c>
      <c r="M81" s="73" t="str">
        <f t="shared" si="1"/>
        <v/>
      </c>
      <c r="N81" s="167"/>
      <c r="O81" s="167"/>
      <c r="P81" s="73" t="str">
        <f t="shared" si="2"/>
        <v/>
      </c>
      <c r="Q81" s="80"/>
    </row>
    <row r="82" spans="1:17" x14ac:dyDescent="0.35">
      <c r="A82" s="80"/>
      <c r="B82" s="71"/>
      <c r="C82" s="168"/>
      <c r="D82" s="89"/>
      <c r="E82" s="89"/>
      <c r="F82" s="168"/>
      <c r="G82" s="265"/>
      <c r="H82" s="266"/>
      <c r="I82" s="72"/>
      <c r="J82" s="72"/>
      <c r="K82" s="72"/>
      <c r="L82" s="73" t="str">
        <f t="shared" si="0"/>
        <v/>
      </c>
      <c r="M82" s="73" t="str">
        <f t="shared" si="1"/>
        <v/>
      </c>
      <c r="N82" s="167"/>
      <c r="O82" s="167"/>
      <c r="P82" s="73" t="str">
        <f t="shared" si="2"/>
        <v/>
      </c>
      <c r="Q82" s="80"/>
    </row>
    <row r="83" spans="1:17" x14ac:dyDescent="0.35">
      <c r="A83" s="80"/>
      <c r="B83" s="71"/>
      <c r="C83" s="168"/>
      <c r="D83" s="89"/>
      <c r="E83" s="89"/>
      <c r="F83" s="168"/>
      <c r="G83" s="265"/>
      <c r="H83" s="266"/>
      <c r="I83" s="72"/>
      <c r="J83" s="72"/>
      <c r="K83" s="72"/>
      <c r="L83" s="73" t="str">
        <f t="shared" si="0"/>
        <v/>
      </c>
      <c r="M83" s="73" t="str">
        <f t="shared" si="1"/>
        <v/>
      </c>
      <c r="N83" s="167"/>
      <c r="O83" s="167"/>
      <c r="P83" s="73" t="str">
        <f t="shared" si="2"/>
        <v/>
      </c>
      <c r="Q83" s="80"/>
    </row>
    <row r="84" spans="1:17" x14ac:dyDescent="0.35">
      <c r="A84" s="80"/>
      <c r="B84" s="71"/>
      <c r="C84" s="168"/>
      <c r="D84" s="89"/>
      <c r="E84" s="89"/>
      <c r="F84" s="168"/>
      <c r="G84" s="265"/>
      <c r="H84" s="266"/>
      <c r="I84" s="72"/>
      <c r="J84" s="72"/>
      <c r="K84" s="72"/>
      <c r="L84" s="73" t="str">
        <f t="shared" si="0"/>
        <v/>
      </c>
      <c r="M84" s="73" t="str">
        <f t="shared" si="1"/>
        <v/>
      </c>
      <c r="N84" s="167"/>
      <c r="O84" s="167"/>
      <c r="P84" s="73" t="str">
        <f t="shared" si="2"/>
        <v/>
      </c>
      <c r="Q84" s="80"/>
    </row>
    <row r="85" spans="1:17" x14ac:dyDescent="0.35">
      <c r="A85" s="80"/>
      <c r="B85" s="71"/>
      <c r="C85" s="168"/>
      <c r="D85" s="89"/>
      <c r="E85" s="89"/>
      <c r="F85" s="168"/>
      <c r="G85" s="265"/>
      <c r="H85" s="266"/>
      <c r="I85" s="72"/>
      <c r="J85" s="72"/>
      <c r="K85" s="72"/>
      <c r="L85" s="73" t="str">
        <f t="shared" si="0"/>
        <v/>
      </c>
      <c r="M85" s="73" t="str">
        <f t="shared" si="1"/>
        <v/>
      </c>
      <c r="N85" s="167"/>
      <c r="O85" s="167"/>
      <c r="P85" s="73" t="str">
        <f t="shared" si="2"/>
        <v/>
      </c>
      <c r="Q85" s="80"/>
    </row>
    <row r="86" spans="1:17" x14ac:dyDescent="0.35">
      <c r="A86" s="80"/>
      <c r="B86" s="71"/>
      <c r="C86" s="168"/>
      <c r="D86" s="89"/>
      <c r="E86" s="89"/>
      <c r="F86" s="168"/>
      <c r="G86" s="265"/>
      <c r="H86" s="266"/>
      <c r="I86" s="72"/>
      <c r="J86" s="72"/>
      <c r="K86" s="72"/>
      <c r="L86" s="73" t="str">
        <f t="shared" si="0"/>
        <v/>
      </c>
      <c r="M86" s="73" t="str">
        <f t="shared" si="1"/>
        <v/>
      </c>
      <c r="N86" s="167"/>
      <c r="O86" s="167"/>
      <c r="P86" s="73" t="str">
        <f t="shared" si="2"/>
        <v/>
      </c>
      <c r="Q86" s="80"/>
    </row>
    <row r="87" spans="1:17" x14ac:dyDescent="0.35">
      <c r="A87" s="80"/>
      <c r="B87" s="71"/>
      <c r="C87" s="168"/>
      <c r="D87" s="89"/>
      <c r="E87" s="89"/>
      <c r="F87" s="168"/>
      <c r="G87" s="265"/>
      <c r="H87" s="266"/>
      <c r="I87" s="72"/>
      <c r="J87" s="72"/>
      <c r="K87" s="72"/>
      <c r="L87" s="73" t="str">
        <f t="shared" si="0"/>
        <v/>
      </c>
      <c r="M87" s="73" t="str">
        <f t="shared" si="1"/>
        <v/>
      </c>
      <c r="N87" s="167"/>
      <c r="O87" s="167"/>
      <c r="P87" s="73" t="str">
        <f t="shared" si="2"/>
        <v/>
      </c>
      <c r="Q87" s="80"/>
    </row>
    <row r="88" spans="1:17" x14ac:dyDescent="0.35">
      <c r="A88" s="80"/>
      <c r="B88" s="71"/>
      <c r="C88" s="168"/>
      <c r="D88" s="89"/>
      <c r="E88" s="89"/>
      <c r="F88" s="168"/>
      <c r="G88" s="265"/>
      <c r="H88" s="266"/>
      <c r="I88" s="72"/>
      <c r="J88" s="72"/>
      <c r="K88" s="72"/>
      <c r="L88" s="73" t="str">
        <f t="shared" si="0"/>
        <v/>
      </c>
      <c r="M88" s="73" t="str">
        <f t="shared" si="1"/>
        <v/>
      </c>
      <c r="N88" s="167"/>
      <c r="O88" s="167"/>
      <c r="P88" s="73" t="str">
        <f t="shared" si="2"/>
        <v/>
      </c>
      <c r="Q88" s="80"/>
    </row>
    <row r="89" spans="1:17" x14ac:dyDescent="0.35">
      <c r="A89" s="80"/>
      <c r="B89" s="71"/>
      <c r="C89" s="168"/>
      <c r="D89" s="89"/>
      <c r="E89" s="89"/>
      <c r="F89" s="168"/>
      <c r="G89" s="265"/>
      <c r="H89" s="266"/>
      <c r="I89" s="72"/>
      <c r="J89" s="72"/>
      <c r="K89" s="72"/>
      <c r="L89" s="73" t="str">
        <f t="shared" si="0"/>
        <v/>
      </c>
      <c r="M89" s="73" t="str">
        <f t="shared" si="1"/>
        <v/>
      </c>
      <c r="N89" s="167"/>
      <c r="O89" s="167"/>
      <c r="P89" s="73" t="str">
        <f t="shared" si="2"/>
        <v/>
      </c>
      <c r="Q89" s="80"/>
    </row>
    <row r="90" spans="1:17" x14ac:dyDescent="0.35">
      <c r="A90" s="80"/>
      <c r="B90" s="71"/>
      <c r="C90" s="168"/>
      <c r="D90" s="89"/>
      <c r="E90" s="89"/>
      <c r="F90" s="168"/>
      <c r="G90" s="265"/>
      <c r="H90" s="266"/>
      <c r="I90" s="72"/>
      <c r="J90" s="72"/>
      <c r="K90" s="72"/>
      <c r="L90" s="73" t="str">
        <f t="shared" ref="L90:L99" si="3">IF(OR(I90="",J90="",K90=""),"",(J90/10)*(K90/100)*(I90/100))</f>
        <v/>
      </c>
      <c r="M90" s="73" t="str">
        <f t="shared" ref="M90:M99" si="4">IF(L90="","",IF(AND(C90="Yes",F90="No",L90&lt;=0.1),"Approved","Consider further"))</f>
        <v/>
      </c>
      <c r="N90" s="167"/>
      <c r="O90" s="167"/>
      <c r="P90" s="73" t="str">
        <f t="shared" ref="P90:P99" si="5">IF(M90="","",IF(OR(M90="Approved",N90="Yes",O90="Yes"),"Pass","Fail"))</f>
        <v/>
      </c>
      <c r="Q90" s="80"/>
    </row>
    <row r="91" spans="1:17" x14ac:dyDescent="0.35">
      <c r="A91" s="80"/>
      <c r="B91" s="71"/>
      <c r="C91" s="168"/>
      <c r="D91" s="89"/>
      <c r="E91" s="89"/>
      <c r="F91" s="168"/>
      <c r="G91" s="265"/>
      <c r="H91" s="266"/>
      <c r="I91" s="72"/>
      <c r="J91" s="72"/>
      <c r="K91" s="72"/>
      <c r="L91" s="73" t="str">
        <f t="shared" si="3"/>
        <v/>
      </c>
      <c r="M91" s="73" t="str">
        <f t="shared" si="4"/>
        <v/>
      </c>
      <c r="N91" s="167"/>
      <c r="O91" s="167"/>
      <c r="P91" s="73" t="str">
        <f t="shared" si="5"/>
        <v/>
      </c>
      <c r="Q91" s="80"/>
    </row>
    <row r="92" spans="1:17" x14ac:dyDescent="0.35">
      <c r="A92" s="80"/>
      <c r="B92" s="71"/>
      <c r="C92" s="168"/>
      <c r="D92" s="89"/>
      <c r="E92" s="89"/>
      <c r="F92" s="168"/>
      <c r="G92" s="265"/>
      <c r="H92" s="266"/>
      <c r="I92" s="72"/>
      <c r="J92" s="72"/>
      <c r="K92" s="72"/>
      <c r="L92" s="73" t="str">
        <f t="shared" si="3"/>
        <v/>
      </c>
      <c r="M92" s="73" t="str">
        <f t="shared" si="4"/>
        <v/>
      </c>
      <c r="N92" s="167"/>
      <c r="O92" s="167"/>
      <c r="P92" s="73" t="str">
        <f t="shared" si="5"/>
        <v/>
      </c>
      <c r="Q92" s="80"/>
    </row>
    <row r="93" spans="1:17" x14ac:dyDescent="0.35">
      <c r="A93" s="80"/>
      <c r="B93" s="71"/>
      <c r="C93" s="168"/>
      <c r="D93" s="89"/>
      <c r="E93" s="89"/>
      <c r="F93" s="168"/>
      <c r="G93" s="265"/>
      <c r="H93" s="266"/>
      <c r="I93" s="72"/>
      <c r="J93" s="72"/>
      <c r="K93" s="72"/>
      <c r="L93" s="73" t="str">
        <f t="shared" si="3"/>
        <v/>
      </c>
      <c r="M93" s="73" t="str">
        <f t="shared" si="4"/>
        <v/>
      </c>
      <c r="N93" s="167"/>
      <c r="O93" s="167"/>
      <c r="P93" s="73" t="str">
        <f t="shared" si="5"/>
        <v/>
      </c>
      <c r="Q93" s="80"/>
    </row>
    <row r="94" spans="1:17" x14ac:dyDescent="0.35">
      <c r="A94" s="80"/>
      <c r="B94" s="71"/>
      <c r="C94" s="168"/>
      <c r="D94" s="89"/>
      <c r="E94" s="89"/>
      <c r="F94" s="168"/>
      <c r="G94" s="265"/>
      <c r="H94" s="266"/>
      <c r="I94" s="72"/>
      <c r="J94" s="72"/>
      <c r="K94" s="72"/>
      <c r="L94" s="73" t="str">
        <f t="shared" si="3"/>
        <v/>
      </c>
      <c r="M94" s="73" t="str">
        <f t="shared" si="4"/>
        <v/>
      </c>
      <c r="N94" s="167"/>
      <c r="O94" s="167"/>
      <c r="P94" s="73" t="str">
        <f t="shared" si="5"/>
        <v/>
      </c>
      <c r="Q94" s="80"/>
    </row>
    <row r="95" spans="1:17" x14ac:dyDescent="0.35">
      <c r="A95" s="80"/>
      <c r="B95" s="71"/>
      <c r="C95" s="168"/>
      <c r="D95" s="89"/>
      <c r="E95" s="89"/>
      <c r="F95" s="168"/>
      <c r="G95" s="265"/>
      <c r="H95" s="266"/>
      <c r="I95" s="72"/>
      <c r="J95" s="72"/>
      <c r="K95" s="72"/>
      <c r="L95" s="73" t="str">
        <f t="shared" si="3"/>
        <v/>
      </c>
      <c r="M95" s="73" t="str">
        <f t="shared" si="4"/>
        <v/>
      </c>
      <c r="N95" s="167"/>
      <c r="O95" s="167"/>
      <c r="P95" s="73" t="str">
        <f t="shared" si="5"/>
        <v/>
      </c>
      <c r="Q95" s="80"/>
    </row>
    <row r="96" spans="1:17" x14ac:dyDescent="0.35">
      <c r="A96" s="80"/>
      <c r="B96" s="71"/>
      <c r="C96" s="168"/>
      <c r="D96" s="89"/>
      <c r="E96" s="89"/>
      <c r="F96" s="168"/>
      <c r="G96" s="265"/>
      <c r="H96" s="266"/>
      <c r="I96" s="72"/>
      <c r="J96" s="72"/>
      <c r="K96" s="72"/>
      <c r="L96" s="73" t="str">
        <f t="shared" si="3"/>
        <v/>
      </c>
      <c r="M96" s="73" t="str">
        <f t="shared" si="4"/>
        <v/>
      </c>
      <c r="N96" s="167"/>
      <c r="O96" s="167"/>
      <c r="P96" s="73" t="str">
        <f t="shared" si="5"/>
        <v/>
      </c>
      <c r="Q96" s="80"/>
    </row>
    <row r="97" spans="1:17" x14ac:dyDescent="0.35">
      <c r="A97" s="80"/>
      <c r="B97" s="71"/>
      <c r="C97" s="168"/>
      <c r="D97" s="89"/>
      <c r="E97" s="89"/>
      <c r="F97" s="168"/>
      <c r="G97" s="265"/>
      <c r="H97" s="266"/>
      <c r="I97" s="168"/>
      <c r="J97" s="168"/>
      <c r="K97" s="168"/>
      <c r="L97" s="73" t="str">
        <f t="shared" si="3"/>
        <v/>
      </c>
      <c r="M97" s="73" t="str">
        <f t="shared" si="4"/>
        <v/>
      </c>
      <c r="N97" s="167"/>
      <c r="O97" s="167"/>
      <c r="P97" s="73" t="str">
        <f t="shared" si="5"/>
        <v/>
      </c>
      <c r="Q97" s="80"/>
    </row>
    <row r="98" spans="1:17" x14ac:dyDescent="0.35">
      <c r="A98" s="80"/>
      <c r="B98" s="71"/>
      <c r="C98" s="168"/>
      <c r="D98" s="89"/>
      <c r="E98" s="89"/>
      <c r="F98" s="168"/>
      <c r="G98" s="265"/>
      <c r="H98" s="266"/>
      <c r="I98" s="168"/>
      <c r="J98" s="168"/>
      <c r="K98" s="168"/>
      <c r="L98" s="73" t="str">
        <f t="shared" si="3"/>
        <v/>
      </c>
      <c r="M98" s="73" t="str">
        <f t="shared" si="4"/>
        <v/>
      </c>
      <c r="N98" s="167"/>
      <c r="O98" s="167"/>
      <c r="P98" s="73" t="str">
        <f t="shared" si="5"/>
        <v/>
      </c>
      <c r="Q98" s="80"/>
    </row>
    <row r="99" spans="1:17" x14ac:dyDescent="0.35">
      <c r="A99" s="80"/>
      <c r="B99" s="71"/>
      <c r="C99" s="168"/>
      <c r="D99" s="89"/>
      <c r="E99" s="89"/>
      <c r="F99" s="168"/>
      <c r="G99" s="265"/>
      <c r="H99" s="266"/>
      <c r="I99" s="168"/>
      <c r="J99" s="168"/>
      <c r="K99" s="168"/>
      <c r="L99" s="73" t="str">
        <f t="shared" si="3"/>
        <v/>
      </c>
      <c r="M99" s="73" t="str">
        <f t="shared" si="4"/>
        <v/>
      </c>
      <c r="N99" s="167"/>
      <c r="O99" s="167"/>
      <c r="P99" s="73" t="str">
        <f t="shared" si="5"/>
        <v/>
      </c>
      <c r="Q99" s="80"/>
    </row>
    <row r="100" spans="1:17" x14ac:dyDescent="0.35">
      <c r="A100" s="80"/>
      <c r="B100" s="80"/>
      <c r="C100" s="80"/>
      <c r="D100" s="80"/>
      <c r="E100" s="80"/>
      <c r="F100" s="80"/>
      <c r="G100" s="80"/>
      <c r="H100" s="80"/>
      <c r="I100" s="80"/>
      <c r="J100" s="80"/>
      <c r="K100" s="80"/>
      <c r="L100" s="80"/>
      <c r="M100" s="80"/>
      <c r="N100" s="80"/>
      <c r="O100" s="80"/>
      <c r="P100" s="80"/>
      <c r="Q100" s="80"/>
    </row>
    <row r="101" spans="1:17" ht="18.5" x14ac:dyDescent="0.35">
      <c r="B101" s="269" t="s">
        <v>50</v>
      </c>
      <c r="C101" s="270"/>
      <c r="D101" s="80"/>
      <c r="E101" s="80"/>
      <c r="F101" s="80"/>
      <c r="G101" s="80"/>
      <c r="H101" s="80"/>
      <c r="I101" s="80"/>
      <c r="J101" s="80"/>
      <c r="K101" s="80"/>
      <c r="L101" s="80"/>
      <c r="M101" s="80"/>
      <c r="N101" s="80"/>
      <c r="O101" s="80"/>
      <c r="P101" s="80"/>
      <c r="Q101" s="80"/>
    </row>
    <row r="102" spans="1:17" ht="71.5" customHeight="1" x14ac:dyDescent="0.35">
      <c r="B102" s="148" t="s">
        <v>303</v>
      </c>
      <c r="C102" s="148" t="s">
        <v>304</v>
      </c>
      <c r="D102" s="271" t="s">
        <v>305</v>
      </c>
      <c r="E102" s="272"/>
      <c r="F102" s="148" t="s">
        <v>89</v>
      </c>
      <c r="G102" s="148" t="s">
        <v>90</v>
      </c>
      <c r="H102" s="148" t="s">
        <v>91</v>
      </c>
      <c r="I102" s="148" t="s">
        <v>92</v>
      </c>
      <c r="J102" s="148" t="s">
        <v>93</v>
      </c>
      <c r="K102" s="80"/>
      <c r="L102" s="152" t="s">
        <v>306</v>
      </c>
      <c r="M102" s="152" t="s">
        <v>307</v>
      </c>
      <c r="N102" s="152" t="s">
        <v>308</v>
      </c>
      <c r="O102" s="80"/>
      <c r="P102" s="80"/>
      <c r="Q102" s="80"/>
    </row>
    <row r="103" spans="1:17" x14ac:dyDescent="0.35">
      <c r="A103" s="80"/>
      <c r="B103" s="74" t="s">
        <v>32</v>
      </c>
      <c r="C103" s="62" t="s">
        <v>31</v>
      </c>
      <c r="D103" s="267"/>
      <c r="E103" s="268"/>
      <c r="F103" s="149">
        <v>298</v>
      </c>
      <c r="G103" s="149">
        <v>6</v>
      </c>
      <c r="H103" s="149">
        <v>0.76</v>
      </c>
      <c r="I103" s="170" t="s">
        <v>32</v>
      </c>
      <c r="J103" s="170"/>
      <c r="K103" s="80"/>
      <c r="L103" s="73" t="str">
        <f>IF(B103="","",IF(AND(B103="No",C103="No"),"Pass",IF(AND(B103="No",C103="Yes",F103&lt;=300,G103&lt;=10,H103&lt;=1,I103="No"),"Pass","Fail")))</f>
        <v>Pass</v>
      </c>
      <c r="M103" s="73">
        <f>COUNTIF(L103:L110,"Fail")</f>
        <v>0</v>
      </c>
      <c r="N103" s="73" t="str">
        <f>IF(M103="","",IF(M103=0,"Pass","Fail"))</f>
        <v>Pass</v>
      </c>
      <c r="O103" s="80"/>
      <c r="P103" s="80"/>
      <c r="Q103" s="80"/>
    </row>
    <row r="104" spans="1:17" x14ac:dyDescent="0.35">
      <c r="A104" s="80"/>
      <c r="B104" s="153"/>
      <c r="C104" s="63"/>
      <c r="D104" s="267"/>
      <c r="E104" s="268"/>
      <c r="F104" s="149"/>
      <c r="G104" s="149"/>
      <c r="H104" s="149"/>
      <c r="I104" s="170"/>
      <c r="J104" s="170"/>
      <c r="K104" s="80"/>
      <c r="L104" s="73" t="str">
        <f t="shared" ref="L104:L110" si="6">IF(B104="","",IF(AND(B104="No",C104="No"),"Pass",IF(AND(B104="No",C104="Yes",F104&lt;=300,G104&lt;=10,H104&lt;=1,I104="No"),"Pass","Fail")))</f>
        <v/>
      </c>
      <c r="M104" s="80"/>
      <c r="N104" s="80"/>
      <c r="O104" s="80"/>
      <c r="P104" s="80"/>
      <c r="Q104" s="80"/>
    </row>
    <row r="105" spans="1:17" x14ac:dyDescent="0.35">
      <c r="A105" s="80"/>
      <c r="B105" s="153"/>
      <c r="C105" s="63"/>
      <c r="D105" s="267"/>
      <c r="E105" s="268"/>
      <c r="F105" s="149"/>
      <c r="G105" s="149"/>
      <c r="H105" s="149"/>
      <c r="I105" s="170"/>
      <c r="J105" s="170"/>
      <c r="K105" s="80"/>
      <c r="L105" s="73" t="str">
        <f t="shared" si="6"/>
        <v/>
      </c>
      <c r="M105" s="80"/>
      <c r="N105" s="80"/>
      <c r="O105" s="80"/>
      <c r="P105" s="80"/>
      <c r="Q105" s="80"/>
    </row>
    <row r="106" spans="1:17" x14ac:dyDescent="0.35">
      <c r="A106" s="80"/>
      <c r="B106" s="153"/>
      <c r="C106" s="63"/>
      <c r="D106" s="267"/>
      <c r="E106" s="268"/>
      <c r="F106" s="149"/>
      <c r="G106" s="149"/>
      <c r="H106" s="149"/>
      <c r="I106" s="170"/>
      <c r="J106" s="170"/>
      <c r="K106" s="80"/>
      <c r="L106" s="73" t="str">
        <f t="shared" si="6"/>
        <v/>
      </c>
      <c r="M106" s="80"/>
      <c r="N106" s="80"/>
      <c r="O106" s="80"/>
      <c r="P106" s="80"/>
      <c r="Q106" s="80"/>
    </row>
    <row r="107" spans="1:17" x14ac:dyDescent="0.35">
      <c r="A107" s="80"/>
      <c r="B107" s="153"/>
      <c r="C107" s="63"/>
      <c r="D107" s="267"/>
      <c r="E107" s="268"/>
      <c r="F107" s="149"/>
      <c r="G107" s="149"/>
      <c r="H107" s="149"/>
      <c r="I107" s="170"/>
      <c r="J107" s="170"/>
      <c r="K107" s="80"/>
      <c r="L107" s="73" t="str">
        <f t="shared" si="6"/>
        <v/>
      </c>
      <c r="M107" s="80"/>
      <c r="N107" s="80"/>
      <c r="O107" s="80"/>
      <c r="P107" s="80"/>
      <c r="Q107" s="80"/>
    </row>
    <row r="108" spans="1:17" x14ac:dyDescent="0.35">
      <c r="A108" s="80"/>
      <c r="B108" s="153"/>
      <c r="C108" s="63"/>
      <c r="D108" s="267"/>
      <c r="E108" s="268"/>
      <c r="F108" s="149"/>
      <c r="G108" s="149"/>
      <c r="H108" s="149"/>
      <c r="I108" s="170"/>
      <c r="J108" s="170"/>
      <c r="K108" s="80"/>
      <c r="L108" s="73" t="str">
        <f t="shared" si="6"/>
        <v/>
      </c>
      <c r="M108" s="80"/>
      <c r="N108" s="80"/>
      <c r="O108" s="80"/>
      <c r="P108" s="80"/>
      <c r="Q108" s="80"/>
    </row>
    <row r="109" spans="1:17" x14ac:dyDescent="0.35">
      <c r="A109" s="80"/>
      <c r="B109" s="153"/>
      <c r="C109" s="63"/>
      <c r="D109" s="267"/>
      <c r="E109" s="268"/>
      <c r="F109" s="149"/>
      <c r="G109" s="149"/>
      <c r="H109" s="149"/>
      <c r="I109" s="170"/>
      <c r="J109" s="170"/>
      <c r="K109" s="80"/>
      <c r="L109" s="73" t="str">
        <f t="shared" si="6"/>
        <v/>
      </c>
      <c r="M109" s="80"/>
      <c r="N109" s="80"/>
      <c r="O109" s="80"/>
      <c r="P109" s="80"/>
      <c r="Q109" s="80"/>
    </row>
    <row r="110" spans="1:17" x14ac:dyDescent="0.35">
      <c r="A110" s="80"/>
      <c r="B110" s="153"/>
      <c r="C110" s="63"/>
      <c r="D110" s="267"/>
      <c r="E110" s="268"/>
      <c r="F110" s="149"/>
      <c r="G110" s="149"/>
      <c r="H110" s="149"/>
      <c r="I110" s="170"/>
      <c r="J110" s="170"/>
      <c r="K110" s="80"/>
      <c r="L110" s="73" t="str">
        <f t="shared" si="6"/>
        <v/>
      </c>
      <c r="M110" s="80"/>
      <c r="N110" s="80"/>
      <c r="O110" s="80"/>
      <c r="P110" s="80"/>
      <c r="Q110" s="80"/>
    </row>
    <row r="111" spans="1:17" x14ac:dyDescent="0.35">
      <c r="A111" s="80"/>
      <c r="B111" s="80"/>
      <c r="C111" s="80"/>
      <c r="D111" s="80"/>
      <c r="E111" s="80"/>
      <c r="F111" s="80"/>
      <c r="G111" s="80"/>
      <c r="H111" s="80"/>
      <c r="I111" s="80"/>
      <c r="J111" s="80"/>
      <c r="K111" s="80"/>
      <c r="L111" s="80"/>
      <c r="M111" s="80"/>
      <c r="N111" s="80"/>
      <c r="O111" s="80"/>
      <c r="P111" s="80"/>
      <c r="Q111" s="80"/>
    </row>
    <row r="112" spans="1:17" ht="18.5" x14ac:dyDescent="0.35">
      <c r="A112" s="80"/>
      <c r="B112" s="274" t="s">
        <v>51</v>
      </c>
      <c r="C112" s="275"/>
      <c r="D112" s="80"/>
      <c r="E112" s="80"/>
      <c r="F112" s="80"/>
      <c r="G112" s="80"/>
      <c r="H112" s="80"/>
      <c r="I112" s="80"/>
      <c r="J112" s="80"/>
      <c r="K112" s="80"/>
      <c r="L112" s="80"/>
      <c r="M112" s="80"/>
      <c r="N112" s="80"/>
      <c r="O112" s="80"/>
      <c r="P112" s="80"/>
      <c r="Q112" s="80"/>
    </row>
    <row r="113" spans="1:17" ht="58" x14ac:dyDescent="0.35">
      <c r="A113" s="80"/>
      <c r="B113" s="148" t="s">
        <v>94</v>
      </c>
      <c r="C113" s="148" t="s">
        <v>97</v>
      </c>
      <c r="D113" s="148" t="s">
        <v>95</v>
      </c>
      <c r="E113" s="264" t="s">
        <v>96</v>
      </c>
      <c r="F113" s="264"/>
      <c r="G113" s="264"/>
      <c r="H113" s="264"/>
      <c r="I113" s="80"/>
      <c r="J113" s="152" t="s">
        <v>309</v>
      </c>
      <c r="K113" s="80"/>
      <c r="L113" s="80"/>
      <c r="M113" s="80"/>
      <c r="N113" s="80"/>
      <c r="O113" s="80"/>
      <c r="P113" s="80"/>
      <c r="Q113" s="80"/>
    </row>
    <row r="114" spans="1:17" x14ac:dyDescent="0.35">
      <c r="A114" s="80"/>
      <c r="B114" s="74" t="s">
        <v>310</v>
      </c>
      <c r="C114" s="74" t="s">
        <v>311</v>
      </c>
      <c r="D114" s="74" t="s">
        <v>32</v>
      </c>
      <c r="E114" s="276"/>
      <c r="F114" s="276"/>
      <c r="G114" s="276"/>
      <c r="H114" s="276"/>
      <c r="I114" s="80"/>
      <c r="J114" s="73" t="str">
        <f>IF(OR(B114="",C114="",D114=""),"",IF(AND(B114="Yes, ISO 9001",C114="Yes, copy provided"),"Pass",IF(AND(B114="Yes, in-house system",C114="Yes, copy provided"),"Pass","Fail")))</f>
        <v>Pass</v>
      </c>
      <c r="K114" s="80"/>
      <c r="L114" s="80"/>
      <c r="M114" s="80"/>
      <c r="N114" s="80"/>
      <c r="O114" s="80"/>
      <c r="P114" s="80"/>
      <c r="Q114" s="80"/>
    </row>
    <row r="115" spans="1:17" x14ac:dyDescent="0.35">
      <c r="A115" s="80"/>
      <c r="B115" s="80"/>
      <c r="C115" s="80"/>
      <c r="D115" s="80"/>
      <c r="E115" s="80"/>
      <c r="F115" s="80"/>
      <c r="G115" s="80"/>
      <c r="H115" s="80"/>
      <c r="I115" s="80"/>
      <c r="J115" s="80"/>
      <c r="K115" s="80"/>
      <c r="L115" s="80"/>
      <c r="M115" s="80"/>
      <c r="N115" s="80"/>
      <c r="O115" s="80"/>
      <c r="P115" s="80"/>
      <c r="Q115" s="80"/>
    </row>
    <row r="116" spans="1:17" ht="18.5" x14ac:dyDescent="0.35">
      <c r="A116" s="80"/>
      <c r="B116" s="274" t="s">
        <v>52</v>
      </c>
      <c r="C116" s="275"/>
      <c r="D116" s="80"/>
      <c r="E116" s="80"/>
      <c r="F116" s="80"/>
      <c r="G116" s="80"/>
      <c r="H116" s="80"/>
      <c r="I116" s="80"/>
      <c r="J116" s="80"/>
      <c r="K116" s="80"/>
      <c r="L116" s="80"/>
      <c r="M116" s="80"/>
      <c r="N116" s="80"/>
      <c r="O116" s="80"/>
      <c r="P116" s="80"/>
      <c r="Q116" s="80"/>
    </row>
    <row r="117" spans="1:17" ht="44.5" customHeight="1" x14ac:dyDescent="0.35">
      <c r="A117" s="80"/>
      <c r="B117" s="271" t="s">
        <v>111</v>
      </c>
      <c r="C117" s="272"/>
      <c r="D117" s="80"/>
      <c r="E117" s="152" t="s">
        <v>312</v>
      </c>
      <c r="F117" s="80"/>
      <c r="G117" s="80"/>
      <c r="H117" s="80"/>
      <c r="I117" s="80"/>
      <c r="J117" s="80"/>
      <c r="K117" s="80"/>
      <c r="L117" s="80"/>
      <c r="M117" s="80"/>
      <c r="N117" s="80"/>
      <c r="O117" s="80"/>
      <c r="P117" s="80"/>
      <c r="Q117" s="80"/>
    </row>
    <row r="118" spans="1:17" x14ac:dyDescent="0.35">
      <c r="A118" s="80"/>
      <c r="B118" s="75" t="s">
        <v>98</v>
      </c>
      <c r="C118" s="74" t="s">
        <v>31</v>
      </c>
      <c r="D118" s="80"/>
      <c r="E118" s="73" t="str">
        <f>IF(OR(C118="",C119="",C120="",C121="",C122=""),"",IF(OR(C118="No",C119="No",C120="No",C121="No",C122="No"),"Fail","Pass"))</f>
        <v>Pass</v>
      </c>
      <c r="F118" s="80"/>
      <c r="G118" s="80"/>
      <c r="H118" s="80"/>
      <c r="I118" s="80"/>
      <c r="J118" s="80"/>
      <c r="K118" s="80"/>
      <c r="L118" s="80"/>
      <c r="M118" s="80"/>
      <c r="N118" s="80"/>
      <c r="O118" s="80"/>
      <c r="P118" s="80"/>
      <c r="Q118" s="80"/>
    </row>
    <row r="119" spans="1:17" x14ac:dyDescent="0.35">
      <c r="A119" s="80"/>
      <c r="B119" s="76" t="s">
        <v>99</v>
      </c>
      <c r="C119" s="74" t="s">
        <v>31</v>
      </c>
      <c r="D119" s="80"/>
      <c r="E119" s="80"/>
      <c r="F119" s="80"/>
      <c r="G119" s="80"/>
      <c r="H119" s="80"/>
      <c r="I119" s="80"/>
      <c r="J119" s="80"/>
      <c r="K119" s="80"/>
      <c r="L119" s="80"/>
      <c r="M119" s="80"/>
      <c r="N119" s="80"/>
      <c r="O119" s="80"/>
      <c r="P119" s="80"/>
      <c r="Q119" s="80"/>
    </row>
    <row r="120" spans="1:17" x14ac:dyDescent="0.35">
      <c r="A120" s="80"/>
      <c r="B120" s="75" t="s">
        <v>100</v>
      </c>
      <c r="C120" s="74" t="s">
        <v>31</v>
      </c>
      <c r="D120" s="80"/>
      <c r="E120" s="80"/>
      <c r="F120" s="80"/>
      <c r="G120" s="80"/>
      <c r="H120" s="80"/>
      <c r="I120" s="80"/>
      <c r="J120" s="80"/>
      <c r="K120" s="80"/>
      <c r="L120" s="80"/>
      <c r="M120" s="80"/>
      <c r="N120" s="80"/>
      <c r="O120" s="80"/>
      <c r="P120" s="80"/>
      <c r="Q120" s="80"/>
    </row>
    <row r="121" spans="1:17" ht="29" x14ac:dyDescent="0.35">
      <c r="A121" s="80"/>
      <c r="B121" s="76" t="s">
        <v>101</v>
      </c>
      <c r="C121" s="74" t="s">
        <v>31</v>
      </c>
      <c r="D121" s="80"/>
      <c r="E121" s="80"/>
      <c r="F121" s="80"/>
      <c r="G121" s="80"/>
      <c r="H121" s="80"/>
      <c r="I121" s="80"/>
      <c r="J121" s="80"/>
      <c r="K121" s="80"/>
      <c r="L121" s="80"/>
      <c r="M121" s="80"/>
      <c r="N121" s="80"/>
      <c r="O121" s="80"/>
      <c r="P121" s="80"/>
      <c r="Q121" s="80"/>
    </row>
    <row r="122" spans="1:17" x14ac:dyDescent="0.35">
      <c r="A122" s="80"/>
      <c r="B122" s="75" t="s">
        <v>313</v>
      </c>
      <c r="C122" s="74" t="s">
        <v>31</v>
      </c>
      <c r="D122" s="80"/>
      <c r="E122" s="80"/>
      <c r="F122" s="80"/>
      <c r="G122" s="80"/>
      <c r="H122" s="80"/>
      <c r="I122" s="80"/>
      <c r="J122" s="80"/>
      <c r="K122" s="80"/>
      <c r="L122" s="80"/>
      <c r="M122" s="80"/>
      <c r="N122" s="80"/>
      <c r="O122" s="80"/>
      <c r="P122" s="80"/>
      <c r="Q122" s="80"/>
    </row>
    <row r="123" spans="1:17" x14ac:dyDescent="0.35">
      <c r="A123" s="80"/>
      <c r="B123" s="80"/>
      <c r="C123" s="80"/>
      <c r="D123" s="80"/>
      <c r="E123" s="80"/>
      <c r="F123" s="80"/>
      <c r="G123" s="80"/>
      <c r="H123" s="80"/>
      <c r="I123" s="80"/>
      <c r="J123" s="80"/>
      <c r="K123" s="80"/>
      <c r="L123" s="80"/>
      <c r="M123" s="80"/>
      <c r="N123" s="80"/>
      <c r="O123" s="80"/>
      <c r="P123" s="80"/>
      <c r="Q123" s="80"/>
    </row>
    <row r="124" spans="1:17" ht="18.5" x14ac:dyDescent="0.35">
      <c r="A124" s="80"/>
      <c r="B124" s="274" t="s">
        <v>53</v>
      </c>
      <c r="C124" s="275"/>
      <c r="D124" s="80"/>
      <c r="E124" s="152" t="s">
        <v>314</v>
      </c>
      <c r="F124" s="80"/>
      <c r="G124" s="80"/>
      <c r="H124" s="80"/>
      <c r="I124" s="80"/>
      <c r="J124" s="80"/>
      <c r="K124" s="80"/>
      <c r="L124" s="80"/>
      <c r="M124" s="80"/>
      <c r="N124" s="80"/>
      <c r="O124" s="80"/>
      <c r="P124" s="80"/>
      <c r="Q124" s="80"/>
    </row>
    <row r="125" spans="1:17" ht="29" x14ac:dyDescent="0.35">
      <c r="A125" s="80"/>
      <c r="B125" s="76" t="s">
        <v>102</v>
      </c>
      <c r="C125" s="74" t="s">
        <v>31</v>
      </c>
      <c r="D125" s="80"/>
      <c r="E125" s="73" t="str">
        <f>IF(C125="","",IF(C125="Yes","Pass","Fail"))</f>
        <v>Pass</v>
      </c>
      <c r="F125" s="80"/>
      <c r="G125" s="80"/>
      <c r="H125" s="80"/>
      <c r="I125" s="80"/>
      <c r="J125" s="80"/>
      <c r="K125" s="80"/>
      <c r="L125" s="80"/>
      <c r="M125" s="80"/>
      <c r="N125" s="80"/>
      <c r="O125" s="80"/>
      <c r="P125" s="80"/>
      <c r="Q125" s="80"/>
    </row>
    <row r="126" spans="1:17" x14ac:dyDescent="0.35">
      <c r="A126" s="80"/>
      <c r="B126" s="80"/>
      <c r="C126" s="80"/>
      <c r="D126" s="80"/>
      <c r="E126" s="80"/>
      <c r="F126" s="80"/>
      <c r="G126" s="80"/>
      <c r="H126" s="80"/>
      <c r="I126" s="80"/>
      <c r="J126" s="80"/>
      <c r="K126" s="80"/>
      <c r="L126" s="80"/>
      <c r="M126" s="80"/>
      <c r="N126" s="80"/>
      <c r="O126" s="80"/>
      <c r="P126" s="80"/>
      <c r="Q126" s="80"/>
    </row>
    <row r="127" spans="1:17" x14ac:dyDescent="0.35">
      <c r="A127" s="80"/>
      <c r="B127" s="80"/>
      <c r="C127" s="80"/>
      <c r="D127" s="80"/>
      <c r="E127" s="80"/>
      <c r="F127" s="80"/>
      <c r="G127" s="80"/>
      <c r="H127" s="80"/>
      <c r="I127" s="80"/>
      <c r="J127" s="80"/>
      <c r="K127" s="80"/>
      <c r="L127" s="80"/>
      <c r="M127" s="80"/>
      <c r="N127" s="80"/>
      <c r="O127" s="80"/>
      <c r="P127" s="80"/>
      <c r="Q127" s="80"/>
    </row>
    <row r="128" spans="1:17" ht="18.5" x14ac:dyDescent="0.35">
      <c r="A128" s="80"/>
      <c r="B128" s="273" t="s">
        <v>55</v>
      </c>
      <c r="C128" s="273"/>
      <c r="D128" s="80"/>
      <c r="E128" s="152" t="s">
        <v>315</v>
      </c>
      <c r="F128" s="80"/>
      <c r="G128" s="80"/>
      <c r="H128" s="80"/>
      <c r="I128" s="80"/>
      <c r="J128" s="80"/>
      <c r="K128" s="80"/>
      <c r="L128" s="80"/>
      <c r="M128" s="80"/>
      <c r="N128" s="80"/>
      <c r="O128" s="80"/>
      <c r="P128" s="80"/>
      <c r="Q128" s="80"/>
    </row>
    <row r="129" spans="1:17" ht="29" x14ac:dyDescent="0.35">
      <c r="A129" s="80"/>
      <c r="B129" s="78" t="s">
        <v>316</v>
      </c>
      <c r="C129" s="149" t="s">
        <v>355</v>
      </c>
      <c r="D129" s="80"/>
      <c r="E129" s="119">
        <f>IF(C129="",0,IF(C129="EMAS registered and ISO 14001 certified",5,IF(C129="EMAS registered",5,IF(C129="ISO 14001 certified",3,IF(C129="Neither EMAS registered nor ISO 14001 certified",0,0)))))</f>
        <v>3</v>
      </c>
      <c r="F129" s="142" t="s">
        <v>248</v>
      </c>
      <c r="G129" s="80"/>
      <c r="H129" s="80"/>
      <c r="I129" s="80"/>
      <c r="J129" s="80"/>
      <c r="K129" s="80"/>
      <c r="L129" s="80"/>
      <c r="M129" s="80"/>
      <c r="N129" s="80"/>
      <c r="O129" s="80"/>
      <c r="P129" s="80"/>
      <c r="Q129" s="80"/>
    </row>
    <row r="130" spans="1:17" x14ac:dyDescent="0.35">
      <c r="A130" s="80"/>
      <c r="B130" s="80"/>
      <c r="C130" s="80"/>
      <c r="D130" s="80"/>
      <c r="E130" s="80"/>
      <c r="F130" s="80"/>
      <c r="G130" s="80"/>
      <c r="H130" s="80"/>
      <c r="I130" s="80"/>
      <c r="J130" s="80"/>
      <c r="K130" s="80"/>
      <c r="L130" s="80"/>
      <c r="M130" s="80"/>
      <c r="N130" s="80"/>
      <c r="O130" s="80"/>
      <c r="P130" s="80"/>
      <c r="Q130" s="80"/>
    </row>
    <row r="131" spans="1:17" x14ac:dyDescent="0.35">
      <c r="A131" s="80"/>
      <c r="B131" s="80"/>
      <c r="C131" s="80"/>
      <c r="D131" s="80"/>
      <c r="E131" s="80"/>
      <c r="F131" s="80"/>
      <c r="G131" s="80"/>
      <c r="H131" s="80"/>
      <c r="I131" s="80"/>
      <c r="J131" s="80"/>
      <c r="K131" s="80"/>
      <c r="L131" s="80"/>
      <c r="M131" s="80"/>
      <c r="N131" s="80"/>
      <c r="O131" s="80"/>
      <c r="P131" s="80"/>
      <c r="Q131" s="80"/>
    </row>
    <row r="132" spans="1:17" x14ac:dyDescent="0.35">
      <c r="A132" s="80"/>
      <c r="B132" s="80"/>
      <c r="C132" s="80"/>
      <c r="D132" s="80"/>
      <c r="E132" s="80"/>
      <c r="F132" s="80"/>
      <c r="G132" s="80"/>
      <c r="H132" s="80"/>
      <c r="I132" s="80"/>
      <c r="J132" s="80"/>
      <c r="K132" s="80"/>
      <c r="L132" s="80"/>
      <c r="M132" s="80"/>
      <c r="N132" s="80"/>
      <c r="O132" s="80"/>
      <c r="P132" s="80"/>
      <c r="Q132" s="80"/>
    </row>
  </sheetData>
  <mergeCells count="97">
    <mergeCell ref="B128:C128"/>
    <mergeCell ref="B112:C112"/>
    <mergeCell ref="E113:H113"/>
    <mergeCell ref="E114:H114"/>
    <mergeCell ref="B116:C116"/>
    <mergeCell ref="B117:C117"/>
    <mergeCell ref="B124:C124"/>
    <mergeCell ref="D110:E110"/>
    <mergeCell ref="G98:H98"/>
    <mergeCell ref="G99:H99"/>
    <mergeCell ref="B101:C101"/>
    <mergeCell ref="D102:E102"/>
    <mergeCell ref="D103:E103"/>
    <mergeCell ref="D104:E104"/>
    <mergeCell ref="D105:E105"/>
    <mergeCell ref="D106:E106"/>
    <mergeCell ref="D107:E107"/>
    <mergeCell ref="D108:E108"/>
    <mergeCell ref="D109:E109"/>
    <mergeCell ref="G97:H97"/>
    <mergeCell ref="G86:H86"/>
    <mergeCell ref="G87:H87"/>
    <mergeCell ref="G88:H88"/>
    <mergeCell ref="G89:H89"/>
    <mergeCell ref="G90:H90"/>
    <mergeCell ref="G91:H91"/>
    <mergeCell ref="G92:H92"/>
    <mergeCell ref="G93:H93"/>
    <mergeCell ref="G94:H94"/>
    <mergeCell ref="G95:H95"/>
    <mergeCell ref="G96:H96"/>
    <mergeCell ref="G85:H85"/>
    <mergeCell ref="G74:H74"/>
    <mergeCell ref="G75:H75"/>
    <mergeCell ref="G76:H76"/>
    <mergeCell ref="G77:H77"/>
    <mergeCell ref="G78:H78"/>
    <mergeCell ref="G79:H79"/>
    <mergeCell ref="G80:H80"/>
    <mergeCell ref="G81:H81"/>
    <mergeCell ref="G82:H82"/>
    <mergeCell ref="G83:H83"/>
    <mergeCell ref="G84:H84"/>
    <mergeCell ref="G73:H73"/>
    <mergeCell ref="G62:H62"/>
    <mergeCell ref="G63:H63"/>
    <mergeCell ref="G64:H64"/>
    <mergeCell ref="G65:H65"/>
    <mergeCell ref="G66:H66"/>
    <mergeCell ref="G67:H67"/>
    <mergeCell ref="G68:H68"/>
    <mergeCell ref="G69:H69"/>
    <mergeCell ref="G70:H70"/>
    <mergeCell ref="G71:H71"/>
    <mergeCell ref="G72:H72"/>
    <mergeCell ref="G61:H61"/>
    <mergeCell ref="G50:H50"/>
    <mergeCell ref="G51:H51"/>
    <mergeCell ref="G52:H52"/>
    <mergeCell ref="G53:H53"/>
    <mergeCell ref="G54:H54"/>
    <mergeCell ref="G55:H55"/>
    <mergeCell ref="G56:H56"/>
    <mergeCell ref="G57:H57"/>
    <mergeCell ref="G58:H58"/>
    <mergeCell ref="G59:H59"/>
    <mergeCell ref="G60:H60"/>
    <mergeCell ref="G49:H49"/>
    <mergeCell ref="G38:H38"/>
    <mergeCell ref="G39:H39"/>
    <mergeCell ref="G40:H40"/>
    <mergeCell ref="G41:H41"/>
    <mergeCell ref="G42:H42"/>
    <mergeCell ref="G43:H43"/>
    <mergeCell ref="G44:H44"/>
    <mergeCell ref="G45:H45"/>
    <mergeCell ref="G46:H46"/>
    <mergeCell ref="G47:H47"/>
    <mergeCell ref="G48:H48"/>
    <mergeCell ref="G37:H37"/>
    <mergeCell ref="G26:H26"/>
    <mergeCell ref="G27:H27"/>
    <mergeCell ref="G28:H28"/>
    <mergeCell ref="G29:H29"/>
    <mergeCell ref="G30:H30"/>
    <mergeCell ref="G31:H31"/>
    <mergeCell ref="G32:H32"/>
    <mergeCell ref="G33:H33"/>
    <mergeCell ref="G34:H34"/>
    <mergeCell ref="G35:H35"/>
    <mergeCell ref="G36:H36"/>
    <mergeCell ref="G25:H25"/>
    <mergeCell ref="B1:J1"/>
    <mergeCell ref="B3:J3"/>
    <mergeCell ref="B4:C4"/>
    <mergeCell ref="B22:J23"/>
    <mergeCell ref="G24:H24"/>
  </mergeCells>
  <conditionalFormatting sqref="B7:J7">
    <cfRule type="expression" dxfId="230" priority="191">
      <formula>NOT(ISBLANK($B$7))</formula>
    </cfRule>
  </conditionalFormatting>
  <conditionalFormatting sqref="B8:J8">
    <cfRule type="expression" dxfId="229" priority="190">
      <formula>NOT(ISBLANK($B$8))</formula>
    </cfRule>
  </conditionalFormatting>
  <conditionalFormatting sqref="B9:J9">
    <cfRule type="expression" dxfId="228" priority="189">
      <formula>NOT(ISBLANK($B$9))</formula>
    </cfRule>
  </conditionalFormatting>
  <conditionalFormatting sqref="B10:J10">
    <cfRule type="expression" dxfId="227" priority="188">
      <formula>NOT(ISBLANK($B$10))</formula>
    </cfRule>
  </conditionalFormatting>
  <conditionalFormatting sqref="B11:J11">
    <cfRule type="expression" dxfId="226" priority="187">
      <formula>NOT(ISBLANK($B$11))</formula>
    </cfRule>
  </conditionalFormatting>
  <conditionalFormatting sqref="B12:J12">
    <cfRule type="expression" dxfId="225" priority="186">
      <formula>NOT(ISBLANK($B$12))</formula>
    </cfRule>
  </conditionalFormatting>
  <conditionalFormatting sqref="B13:J13">
    <cfRule type="expression" dxfId="224" priority="185">
      <formula>NOT(ISBLANK($B$13))</formula>
    </cfRule>
  </conditionalFormatting>
  <conditionalFormatting sqref="B14:J14">
    <cfRule type="expression" dxfId="223" priority="184">
      <formula>NOT(ISBLANK($B$14))</formula>
    </cfRule>
  </conditionalFormatting>
  <conditionalFormatting sqref="B15:J15">
    <cfRule type="expression" dxfId="222" priority="183">
      <formula>NOT(ISBLANK($B$15))</formula>
    </cfRule>
  </conditionalFormatting>
  <conditionalFormatting sqref="B16:J16">
    <cfRule type="expression" dxfId="221" priority="182">
      <formula>NOT(ISBLANK($B$16))</formula>
    </cfRule>
  </conditionalFormatting>
  <conditionalFormatting sqref="B17:J17">
    <cfRule type="expression" dxfId="220" priority="181">
      <formula>NOT(ISBLANK($B$17))</formula>
    </cfRule>
  </conditionalFormatting>
  <conditionalFormatting sqref="B18:J18">
    <cfRule type="expression" dxfId="219" priority="180">
      <formula>NOT(ISBLANK($B$18))</formula>
    </cfRule>
  </conditionalFormatting>
  <conditionalFormatting sqref="B19:J19">
    <cfRule type="expression" dxfId="218" priority="179">
      <formula>NOT(ISBLANK($B$19))</formula>
    </cfRule>
  </conditionalFormatting>
  <conditionalFormatting sqref="B20:J20">
    <cfRule type="expression" dxfId="217" priority="178">
      <formula>NOT(ISBLANK($B$20))</formula>
    </cfRule>
  </conditionalFormatting>
  <conditionalFormatting sqref="F4">
    <cfRule type="expression" dxfId="216" priority="177">
      <formula>$F$4&lt;90</formula>
    </cfRule>
  </conditionalFormatting>
  <conditionalFormatting sqref="G4">
    <cfRule type="expression" dxfId="215" priority="176">
      <formula>$G$4&lt;90</formula>
    </cfRule>
  </conditionalFormatting>
  <conditionalFormatting sqref="H4">
    <cfRule type="expression" dxfId="214" priority="175">
      <formula>$H$4&lt;90</formula>
    </cfRule>
  </conditionalFormatting>
  <conditionalFormatting sqref="I4">
    <cfRule type="expression" dxfId="213" priority="174">
      <formula>$I$4&lt;90</formula>
    </cfRule>
  </conditionalFormatting>
  <conditionalFormatting sqref="J4">
    <cfRule type="expression" dxfId="212" priority="173">
      <formula>$J$4&lt;90</formula>
    </cfRule>
  </conditionalFormatting>
  <conditionalFormatting sqref="B25:C25 F25:K25">
    <cfRule type="expression" dxfId="211" priority="172">
      <formula>NOT(ISBLANK($B$25))</formula>
    </cfRule>
  </conditionalFormatting>
  <conditionalFormatting sqref="C25:C49">
    <cfRule type="expression" dxfId="210" priority="171">
      <formula>$C25="No"</formula>
    </cfRule>
  </conditionalFormatting>
  <conditionalFormatting sqref="B26:C26 F26:K26">
    <cfRule type="expression" dxfId="209" priority="170">
      <formula>NOT(ISBLANK($B$26))</formula>
    </cfRule>
  </conditionalFormatting>
  <conditionalFormatting sqref="B27:C27 F27:K27">
    <cfRule type="expression" dxfId="208" priority="169">
      <formula>NOT(ISBLANK($B$27))</formula>
    </cfRule>
  </conditionalFormatting>
  <conditionalFormatting sqref="B28:C28 F28:K28">
    <cfRule type="expression" dxfId="207" priority="168">
      <formula>NOT(ISBLANK($B$28))</formula>
    </cfRule>
  </conditionalFormatting>
  <conditionalFormatting sqref="B29:C29 F29:H29">
    <cfRule type="expression" dxfId="206" priority="167">
      <formula>NOT(ISBLANK($B$29))</formula>
    </cfRule>
  </conditionalFormatting>
  <conditionalFormatting sqref="B30:C30 F30:H30">
    <cfRule type="expression" dxfId="205" priority="166">
      <formula>NOT(ISBLANK($B$30))</formula>
    </cfRule>
  </conditionalFormatting>
  <conditionalFormatting sqref="B31:C31 F31:H31">
    <cfRule type="expression" dxfId="204" priority="165">
      <formula>NOT(ISBLANK($B$31))</formula>
    </cfRule>
  </conditionalFormatting>
  <conditionalFormatting sqref="B32:C32 F32:H32">
    <cfRule type="expression" dxfId="203" priority="164">
      <formula>NOT(ISBLANK($B$32))</formula>
    </cfRule>
  </conditionalFormatting>
  <conditionalFormatting sqref="B33:C33 F33:H33">
    <cfRule type="expression" dxfId="202" priority="163">
      <formula>NOT(ISBLANK($B$33))</formula>
    </cfRule>
  </conditionalFormatting>
  <conditionalFormatting sqref="B34:C34 F34:H34">
    <cfRule type="expression" dxfId="201" priority="162">
      <formula>NOT(ISBLANK($B$34))</formula>
    </cfRule>
  </conditionalFormatting>
  <conditionalFormatting sqref="B35:C35 F35:H35">
    <cfRule type="expression" dxfId="200" priority="161">
      <formula>NOT(ISBLANK($B$35))</formula>
    </cfRule>
  </conditionalFormatting>
  <conditionalFormatting sqref="B36:C36 F36:H36">
    <cfRule type="expression" dxfId="199" priority="160">
      <formula>NOT(ISBLANK($B$36))</formula>
    </cfRule>
  </conditionalFormatting>
  <conditionalFormatting sqref="B37:C37 F37:H37">
    <cfRule type="expression" dxfId="198" priority="159">
      <formula>NOT(ISBLANK($B$37))</formula>
    </cfRule>
  </conditionalFormatting>
  <conditionalFormatting sqref="B38:C38 F38:H38">
    <cfRule type="expression" dxfId="197" priority="158">
      <formula>NOT(ISBLANK($B$38))</formula>
    </cfRule>
  </conditionalFormatting>
  <conditionalFormatting sqref="B39:C39 F39:H39">
    <cfRule type="expression" dxfId="196" priority="157">
      <formula>NOT(ISBLANK($B$39))</formula>
    </cfRule>
  </conditionalFormatting>
  <conditionalFormatting sqref="B40:C40 F40:H40">
    <cfRule type="expression" dxfId="195" priority="156">
      <formula>NOT(ISBLANK($B$40))</formula>
    </cfRule>
  </conditionalFormatting>
  <conditionalFormatting sqref="B41:C41 F41:H41">
    <cfRule type="expression" dxfId="194" priority="155">
      <formula>NOT(ISBLANK($B$41))</formula>
    </cfRule>
  </conditionalFormatting>
  <conditionalFormatting sqref="B42:C42 F42:H42">
    <cfRule type="expression" dxfId="193" priority="154">
      <formula>NOT(ISBLANK($B$42))</formula>
    </cfRule>
  </conditionalFormatting>
  <conditionalFormatting sqref="B43:C43 F43:H43">
    <cfRule type="expression" dxfId="192" priority="153">
      <formula>NOT(ISBLANK($B$43))</formula>
    </cfRule>
  </conditionalFormatting>
  <conditionalFormatting sqref="B44:C44 F44:H44">
    <cfRule type="expression" dxfId="191" priority="152">
      <formula>NOT(ISBLANK($B$44))</formula>
    </cfRule>
  </conditionalFormatting>
  <conditionalFormatting sqref="B45:C45 F45:H45">
    <cfRule type="expression" dxfId="190" priority="151">
      <formula>NOT(ISBLANK($B$45))</formula>
    </cfRule>
  </conditionalFormatting>
  <conditionalFormatting sqref="B46:C46 F46:H46">
    <cfRule type="expression" dxfId="189" priority="150">
      <formula>NOT(ISBLANK($B$46))</formula>
    </cfRule>
  </conditionalFormatting>
  <conditionalFormatting sqref="B47:C47 F47:H47">
    <cfRule type="expression" dxfId="188" priority="149">
      <formula>NOT(ISBLANK($B$47))</formula>
    </cfRule>
  </conditionalFormatting>
  <conditionalFormatting sqref="B48:C48 F48:H48">
    <cfRule type="expression" dxfId="187" priority="148">
      <formula>NOT(ISBLANK($B$48))</formula>
    </cfRule>
  </conditionalFormatting>
  <conditionalFormatting sqref="B50:C50 F50:H50">
    <cfRule type="expression" dxfId="186" priority="147">
      <formula>NOT(ISBLANK($B50))</formula>
    </cfRule>
  </conditionalFormatting>
  <conditionalFormatting sqref="F25:F49">
    <cfRule type="expression" dxfId="185" priority="146">
      <formula>$F25="Yes"</formula>
    </cfRule>
  </conditionalFormatting>
  <conditionalFormatting sqref="M25:M99">
    <cfRule type="containsText" dxfId="184" priority="145" operator="containsText" text="Consider">
      <formula>NOT(ISERROR(SEARCH("Consider",M25)))</formula>
    </cfRule>
  </conditionalFormatting>
  <conditionalFormatting sqref="L25:L99">
    <cfRule type="cellIs" dxfId="183" priority="144" operator="greaterThan">
      <formula>0.1</formula>
    </cfRule>
  </conditionalFormatting>
  <conditionalFormatting sqref="N25:N99">
    <cfRule type="expression" dxfId="182" priority="143">
      <formula>$M25="Consider further"</formula>
    </cfRule>
  </conditionalFormatting>
  <conditionalFormatting sqref="C49 F49:H49">
    <cfRule type="expression" dxfId="181" priority="142">
      <formula>NOT(ISBLANK($B$49))</formula>
    </cfRule>
  </conditionalFormatting>
  <conditionalFormatting sqref="C51 F51:H51">
    <cfRule type="expression" dxfId="180" priority="141">
      <formula>NOT(ISBLANK($B$51))</formula>
    </cfRule>
  </conditionalFormatting>
  <conditionalFormatting sqref="C52 F52:H52">
    <cfRule type="expression" dxfId="179" priority="140">
      <formula>NOT(ISBLANK($B$52))</formula>
    </cfRule>
  </conditionalFormatting>
  <conditionalFormatting sqref="B53:C53 F53:H53">
    <cfRule type="expression" dxfId="178" priority="139">
      <formula>NOT(ISBLANK($B$53))</formula>
    </cfRule>
  </conditionalFormatting>
  <conditionalFormatting sqref="B51:C51">
    <cfRule type="expression" dxfId="177" priority="138">
      <formula>NOT(ISBLANK($B$51))</formula>
    </cfRule>
  </conditionalFormatting>
  <conditionalFormatting sqref="B52:C52">
    <cfRule type="expression" dxfId="176" priority="137">
      <formula>NOT(ISBLANK($B$52))</formula>
    </cfRule>
  </conditionalFormatting>
  <conditionalFormatting sqref="B54:C54 F54:H54">
    <cfRule type="expression" dxfId="175" priority="136">
      <formula>NOT(ISBLANK($B$54))</formula>
    </cfRule>
  </conditionalFormatting>
  <conditionalFormatting sqref="B55:C55 F55:H55">
    <cfRule type="expression" dxfId="174" priority="135">
      <formula>NOT(ISBLANK($B$55))</formula>
    </cfRule>
  </conditionalFormatting>
  <conditionalFormatting sqref="B56:C56 F56:H56">
    <cfRule type="expression" dxfId="173" priority="134">
      <formula>NOT(ISBLANK($B$56))</formula>
    </cfRule>
  </conditionalFormatting>
  <conditionalFormatting sqref="B57:C57 F57:H57">
    <cfRule type="expression" dxfId="172" priority="133">
      <formula>NOT(ISBLANK($B$57))</formula>
    </cfRule>
  </conditionalFormatting>
  <conditionalFormatting sqref="B58:C58 F58:H58">
    <cfRule type="expression" dxfId="171" priority="132">
      <formula>NOT(ISBLANK($B$58))</formula>
    </cfRule>
  </conditionalFormatting>
  <conditionalFormatting sqref="B59:C59 F59:H59">
    <cfRule type="expression" dxfId="170" priority="131">
      <formula>NOT(ISBLANK($B$59))</formula>
    </cfRule>
  </conditionalFormatting>
  <conditionalFormatting sqref="B60:C60 F60:H60">
    <cfRule type="expression" dxfId="169" priority="130">
      <formula>NOT(ISBLANK($B$60))</formula>
    </cfRule>
  </conditionalFormatting>
  <conditionalFormatting sqref="B61:C61 F61:H61">
    <cfRule type="expression" dxfId="168" priority="129">
      <formula>NOT(ISBLANK($B$61))</formula>
    </cfRule>
  </conditionalFormatting>
  <conditionalFormatting sqref="B62:C62 F62:H62">
    <cfRule type="expression" dxfId="167" priority="128">
      <formula>NOT(ISBLANK($B$62))</formula>
    </cfRule>
  </conditionalFormatting>
  <conditionalFormatting sqref="B63:C63 F63:H63">
    <cfRule type="expression" dxfId="166" priority="127">
      <formula>NOT(ISBLANK($B$63))</formula>
    </cfRule>
  </conditionalFormatting>
  <conditionalFormatting sqref="B64:C64 F64:H64">
    <cfRule type="expression" dxfId="165" priority="126">
      <formula>NOT(ISBLANK($B$64))</formula>
    </cfRule>
  </conditionalFormatting>
  <conditionalFormatting sqref="B65:C65 F65:H65">
    <cfRule type="expression" dxfId="164" priority="125">
      <formula>NOT(ISBLANK($B$65))</formula>
    </cfRule>
  </conditionalFormatting>
  <conditionalFormatting sqref="B66:C66 F66:H66">
    <cfRule type="expression" dxfId="163" priority="124">
      <formula>NOT(ISBLANK($B$66))</formula>
    </cfRule>
  </conditionalFormatting>
  <conditionalFormatting sqref="B67:C67 F67:H67">
    <cfRule type="expression" dxfId="162" priority="123">
      <formula>NOT(ISBLANK($B$67))</formula>
    </cfRule>
  </conditionalFormatting>
  <conditionalFormatting sqref="B68:C68 F68:H68">
    <cfRule type="expression" dxfId="161" priority="122">
      <formula>NOT(ISBLANK($B$68))</formula>
    </cfRule>
  </conditionalFormatting>
  <conditionalFormatting sqref="B69:C69 F69:H69">
    <cfRule type="expression" dxfId="160" priority="121">
      <formula>NOT(ISBLANK($B$69))</formula>
    </cfRule>
  </conditionalFormatting>
  <conditionalFormatting sqref="B70:C70 F70:H70">
    <cfRule type="expression" dxfId="159" priority="120">
      <formula>NOT(ISBLANK($B$70))</formula>
    </cfRule>
  </conditionalFormatting>
  <conditionalFormatting sqref="B71:C71 F71:H71">
    <cfRule type="expression" dxfId="158" priority="119">
      <formula>NOT(ISBLANK($B$71))</formula>
    </cfRule>
  </conditionalFormatting>
  <conditionalFormatting sqref="B72:C72 F72:H72">
    <cfRule type="expression" dxfId="157" priority="118">
      <formula>NOT(ISBLANK($B$72))</formula>
    </cfRule>
  </conditionalFormatting>
  <conditionalFormatting sqref="B73:C73 F73:H73">
    <cfRule type="expression" dxfId="156" priority="117">
      <formula>NOT(ISBLANK($B$73))</formula>
    </cfRule>
  </conditionalFormatting>
  <conditionalFormatting sqref="B74:C74 F74:H74">
    <cfRule type="expression" dxfId="155" priority="116">
      <formula>NOT(ISBLANK($B$74))</formula>
    </cfRule>
  </conditionalFormatting>
  <conditionalFormatting sqref="B75:C75 F75:H75">
    <cfRule type="expression" dxfId="154" priority="115">
      <formula>NOT(ISBLANK($B$75))</formula>
    </cfRule>
  </conditionalFormatting>
  <conditionalFormatting sqref="B76:C76 F76:H76">
    <cfRule type="expression" dxfId="153" priority="114">
      <formula>NOT(ISBLANK($B$76))</formula>
    </cfRule>
  </conditionalFormatting>
  <conditionalFormatting sqref="B77:C77 F77:H77">
    <cfRule type="expression" dxfId="152" priority="113">
      <formula>NOT(ISBLANK($B$77))</formula>
    </cfRule>
  </conditionalFormatting>
  <conditionalFormatting sqref="B78:C78 F78:H78">
    <cfRule type="expression" dxfId="151" priority="112">
      <formula>NOT(ISBLANK($B$78))</formula>
    </cfRule>
  </conditionalFormatting>
  <conditionalFormatting sqref="B79:C79 F79:H79">
    <cfRule type="expression" dxfId="150" priority="111">
      <formula>NOT(ISBLANK($B$79))</formula>
    </cfRule>
  </conditionalFormatting>
  <conditionalFormatting sqref="B80:C80 F80:H80">
    <cfRule type="expression" dxfId="149" priority="110">
      <formula>NOT(ISBLANK($B$80))</formula>
    </cfRule>
  </conditionalFormatting>
  <conditionalFormatting sqref="B81:C81 F81:H81">
    <cfRule type="expression" dxfId="148" priority="109">
      <formula>NOT(ISBLANK($B$81))</formula>
    </cfRule>
  </conditionalFormatting>
  <conditionalFormatting sqref="B82:C82 F82:H82">
    <cfRule type="expression" dxfId="147" priority="108">
      <formula>NOT(ISBLANK($B$82))</formula>
    </cfRule>
  </conditionalFormatting>
  <conditionalFormatting sqref="B83:C83 F83:H83">
    <cfRule type="expression" dxfId="146" priority="107">
      <formula>NOT(ISBLANK($B$83))</formula>
    </cfRule>
  </conditionalFormatting>
  <conditionalFormatting sqref="B84:C84 F84:H84">
    <cfRule type="expression" dxfId="145" priority="106">
      <formula>NOT(ISBLANK($B$84))</formula>
    </cfRule>
  </conditionalFormatting>
  <conditionalFormatting sqref="B85:C85 F85:H85">
    <cfRule type="expression" dxfId="144" priority="105">
      <formula>NOT(ISBLANK($B$85))</formula>
    </cfRule>
  </conditionalFormatting>
  <conditionalFormatting sqref="B86:C86 F86:H86">
    <cfRule type="expression" dxfId="143" priority="104">
      <formula>NOT(ISBLANK($B$86))</formula>
    </cfRule>
  </conditionalFormatting>
  <conditionalFormatting sqref="B87:C87 F87:H87">
    <cfRule type="expression" dxfId="142" priority="103">
      <formula>NOT(ISBLANK($B$87))</formula>
    </cfRule>
  </conditionalFormatting>
  <conditionalFormatting sqref="B88:C88 F88:H88">
    <cfRule type="expression" dxfId="141" priority="102">
      <formula>NOT(ISBLANK($B$88))</formula>
    </cfRule>
  </conditionalFormatting>
  <conditionalFormatting sqref="B89:C89 F89:H89">
    <cfRule type="expression" dxfId="140" priority="101">
      <formula>NOT(ISBLANK($B$89))</formula>
    </cfRule>
  </conditionalFormatting>
  <conditionalFormatting sqref="B90:C90 F90:H90">
    <cfRule type="expression" dxfId="139" priority="100">
      <formula>NOT(ISBLANK($B$90))</formula>
    </cfRule>
  </conditionalFormatting>
  <conditionalFormatting sqref="B91:C91 F91:H91">
    <cfRule type="expression" dxfId="138" priority="99">
      <formula>NOT(ISBLANK($B$91))</formula>
    </cfRule>
  </conditionalFormatting>
  <conditionalFormatting sqref="B92:C92 F92:H92">
    <cfRule type="expression" dxfId="137" priority="98">
      <formula>NOT(ISBLANK($B$92))</formula>
    </cfRule>
  </conditionalFormatting>
  <conditionalFormatting sqref="B93:C93 F93:H93">
    <cfRule type="expression" dxfId="136" priority="97">
      <formula>NOT(ISBLANK($B$93))</formula>
    </cfRule>
  </conditionalFormatting>
  <conditionalFormatting sqref="B94:C94 F94:H94">
    <cfRule type="expression" dxfId="135" priority="96">
      <formula>NOT(ISBLANK($B$94))</formula>
    </cfRule>
  </conditionalFormatting>
  <conditionalFormatting sqref="B95:C95 F95:H95">
    <cfRule type="expression" dxfId="134" priority="95">
      <formula>NOT(ISBLANK($B$95))</formula>
    </cfRule>
  </conditionalFormatting>
  <conditionalFormatting sqref="B96:C96 F96:H96">
    <cfRule type="expression" dxfId="133" priority="94">
      <formula>NOT(ISBLANK($B$96))</formula>
    </cfRule>
  </conditionalFormatting>
  <conditionalFormatting sqref="B97:C97 F97:K97">
    <cfRule type="expression" dxfId="132" priority="93">
      <formula>NOT(ISBLANK($B$97))</formula>
    </cfRule>
  </conditionalFormatting>
  <conditionalFormatting sqref="B98:C98 F98:K98">
    <cfRule type="expression" dxfId="131" priority="92">
      <formula>NOT(ISBLANK($B$98))</formula>
    </cfRule>
  </conditionalFormatting>
  <conditionalFormatting sqref="B99:C99 F99:K99">
    <cfRule type="expression" dxfId="130" priority="91">
      <formula>NOT(ISBLANK($B$99))</formula>
    </cfRule>
  </conditionalFormatting>
  <conditionalFormatting sqref="I29:K29">
    <cfRule type="expression" dxfId="129" priority="90">
      <formula>NOT(ISBLANK($B$28))</formula>
    </cfRule>
  </conditionalFormatting>
  <conditionalFormatting sqref="I30:K30">
    <cfRule type="expression" dxfId="128" priority="89">
      <formula>NOT(ISBLANK($B$28))</formula>
    </cfRule>
  </conditionalFormatting>
  <conditionalFormatting sqref="I31:K31">
    <cfRule type="expression" dxfId="127" priority="88">
      <formula>NOT(ISBLANK($B$28))</formula>
    </cfRule>
  </conditionalFormatting>
  <conditionalFormatting sqref="I32:K32">
    <cfRule type="expression" dxfId="126" priority="87">
      <formula>NOT(ISBLANK($B$28))</formula>
    </cfRule>
  </conditionalFormatting>
  <conditionalFormatting sqref="I33:K33">
    <cfRule type="expression" dxfId="125" priority="86">
      <formula>NOT(ISBLANK($B$28))</formula>
    </cfRule>
  </conditionalFormatting>
  <conditionalFormatting sqref="I34:K34">
    <cfRule type="expression" dxfId="124" priority="85">
      <formula>NOT(ISBLANK($B$28))</formula>
    </cfRule>
  </conditionalFormatting>
  <conditionalFormatting sqref="I35:K35">
    <cfRule type="expression" dxfId="123" priority="84">
      <formula>NOT(ISBLANK($B$28))</formula>
    </cfRule>
  </conditionalFormatting>
  <conditionalFormatting sqref="I36:K36">
    <cfRule type="expression" dxfId="122" priority="83">
      <formula>NOT(ISBLANK($B$28))</formula>
    </cfRule>
  </conditionalFormatting>
  <conditionalFormatting sqref="I37:K37">
    <cfRule type="expression" dxfId="121" priority="82">
      <formula>NOT(ISBLANK($B$28))</formula>
    </cfRule>
  </conditionalFormatting>
  <conditionalFormatting sqref="I38:K38">
    <cfRule type="expression" dxfId="120" priority="81">
      <formula>NOT(ISBLANK($B$28))</formula>
    </cfRule>
  </conditionalFormatting>
  <conditionalFormatting sqref="I39:K39">
    <cfRule type="expression" dxfId="119" priority="80">
      <formula>NOT(ISBLANK($B$28))</formula>
    </cfRule>
  </conditionalFormatting>
  <conditionalFormatting sqref="I40:K40">
    <cfRule type="expression" dxfId="118" priority="79">
      <formula>NOT(ISBLANK($B$28))</formula>
    </cfRule>
  </conditionalFormatting>
  <conditionalFormatting sqref="I41:K41">
    <cfRule type="expression" dxfId="117" priority="78">
      <formula>NOT(ISBLANK($B$28))</formula>
    </cfRule>
  </conditionalFormatting>
  <conditionalFormatting sqref="I42:K42">
    <cfRule type="expression" dxfId="116" priority="77">
      <formula>NOT(ISBLANK($B$28))</formula>
    </cfRule>
  </conditionalFormatting>
  <conditionalFormatting sqref="I43:K43">
    <cfRule type="expression" dxfId="115" priority="76">
      <formula>NOT(ISBLANK($B$28))</formula>
    </cfRule>
  </conditionalFormatting>
  <conditionalFormatting sqref="I44:K44">
    <cfRule type="expression" dxfId="114" priority="75">
      <formula>NOT(ISBLANK($B$28))</formula>
    </cfRule>
  </conditionalFormatting>
  <conditionalFormatting sqref="I45:K45">
    <cfRule type="expression" dxfId="113" priority="74">
      <formula>NOT(ISBLANK($B$28))</formula>
    </cfRule>
  </conditionalFormatting>
  <conditionalFormatting sqref="I46:K46">
    <cfRule type="expression" dxfId="112" priority="73">
      <formula>NOT(ISBLANK($B$28))</formula>
    </cfRule>
  </conditionalFormatting>
  <conditionalFormatting sqref="I47:K47">
    <cfRule type="expression" dxfId="111" priority="72">
      <formula>NOT(ISBLANK($B$28))</formula>
    </cfRule>
  </conditionalFormatting>
  <conditionalFormatting sqref="I48:K48">
    <cfRule type="expression" dxfId="110" priority="71">
      <formula>NOT(ISBLANK($B$28))</formula>
    </cfRule>
  </conditionalFormatting>
  <conditionalFormatting sqref="I49:K49">
    <cfRule type="expression" dxfId="109" priority="70">
      <formula>NOT(ISBLANK($B$28))</formula>
    </cfRule>
  </conditionalFormatting>
  <conditionalFormatting sqref="I50:K50">
    <cfRule type="expression" dxfId="108" priority="69">
      <formula>NOT(ISBLANK($B$28))</formula>
    </cfRule>
  </conditionalFormatting>
  <conditionalFormatting sqref="I51:K51">
    <cfRule type="expression" dxfId="107" priority="68">
      <formula>NOT(ISBLANK($B$28))</formula>
    </cfRule>
  </conditionalFormatting>
  <conditionalFormatting sqref="I52:K52">
    <cfRule type="expression" dxfId="106" priority="67">
      <formula>NOT(ISBLANK($B$28))</formula>
    </cfRule>
  </conditionalFormatting>
  <conditionalFormatting sqref="I53:K53">
    <cfRule type="expression" dxfId="105" priority="66">
      <formula>NOT(ISBLANK($B$28))</formula>
    </cfRule>
  </conditionalFormatting>
  <conditionalFormatting sqref="I54:K54">
    <cfRule type="expression" dxfId="104" priority="65">
      <formula>NOT(ISBLANK($B$28))</formula>
    </cfRule>
  </conditionalFormatting>
  <conditionalFormatting sqref="I55:K55">
    <cfRule type="expression" dxfId="103" priority="64">
      <formula>NOT(ISBLANK($B$28))</formula>
    </cfRule>
  </conditionalFormatting>
  <conditionalFormatting sqref="I56:K56">
    <cfRule type="expression" dxfId="102" priority="63">
      <formula>NOT(ISBLANK($B$28))</formula>
    </cfRule>
  </conditionalFormatting>
  <conditionalFormatting sqref="I57:K57">
    <cfRule type="expression" dxfId="101" priority="62">
      <formula>NOT(ISBLANK($B$28))</formula>
    </cfRule>
  </conditionalFormatting>
  <conditionalFormatting sqref="I58:K58">
    <cfRule type="expression" dxfId="100" priority="61">
      <formula>NOT(ISBLANK($B$28))</formula>
    </cfRule>
  </conditionalFormatting>
  <conditionalFormatting sqref="I59:K59">
    <cfRule type="expression" dxfId="99" priority="60">
      <formula>NOT(ISBLANK($B$28))</formula>
    </cfRule>
  </conditionalFormatting>
  <conditionalFormatting sqref="I60:K60">
    <cfRule type="expression" dxfId="98" priority="59">
      <formula>NOT(ISBLANK($B$28))</formula>
    </cfRule>
  </conditionalFormatting>
  <conditionalFormatting sqref="I61:K61">
    <cfRule type="expression" dxfId="97" priority="58">
      <formula>NOT(ISBLANK($B$28))</formula>
    </cfRule>
  </conditionalFormatting>
  <conditionalFormatting sqref="I62:K62">
    <cfRule type="expression" dxfId="96" priority="57">
      <formula>NOT(ISBLANK($B$28))</formula>
    </cfRule>
  </conditionalFormatting>
  <conditionalFormatting sqref="I63:K63">
    <cfRule type="expression" dxfId="95" priority="56">
      <formula>NOT(ISBLANK($B$28))</formula>
    </cfRule>
  </conditionalFormatting>
  <conditionalFormatting sqref="I64:K64">
    <cfRule type="expression" dxfId="94" priority="55">
      <formula>NOT(ISBLANK($B$28))</formula>
    </cfRule>
  </conditionalFormatting>
  <conditionalFormatting sqref="I65:K65">
    <cfRule type="expression" dxfId="93" priority="54">
      <formula>NOT(ISBLANK($B$28))</formula>
    </cfRule>
  </conditionalFormatting>
  <conditionalFormatting sqref="I66:K66">
    <cfRule type="expression" dxfId="92" priority="53">
      <formula>NOT(ISBLANK($B$28))</formula>
    </cfRule>
  </conditionalFormatting>
  <conditionalFormatting sqref="I67:K67">
    <cfRule type="expression" dxfId="91" priority="52">
      <formula>NOT(ISBLANK($B$28))</formula>
    </cfRule>
  </conditionalFormatting>
  <conditionalFormatting sqref="I68:K68">
    <cfRule type="expression" dxfId="90" priority="51">
      <formula>NOT(ISBLANK($B$28))</formula>
    </cfRule>
  </conditionalFormatting>
  <conditionalFormatting sqref="I69:K69">
    <cfRule type="expression" dxfId="89" priority="50">
      <formula>NOT(ISBLANK($B$28))</formula>
    </cfRule>
  </conditionalFormatting>
  <conditionalFormatting sqref="I70:K70">
    <cfRule type="expression" dxfId="88" priority="49">
      <formula>NOT(ISBLANK($B$28))</formula>
    </cfRule>
  </conditionalFormatting>
  <conditionalFormatting sqref="I71:K71">
    <cfRule type="expression" dxfId="87" priority="48">
      <formula>NOT(ISBLANK($B$28))</formula>
    </cfRule>
  </conditionalFormatting>
  <conditionalFormatting sqref="I72:K72">
    <cfRule type="expression" dxfId="86" priority="47">
      <formula>NOT(ISBLANK($B$28))</formula>
    </cfRule>
  </conditionalFormatting>
  <conditionalFormatting sqref="I73:K73">
    <cfRule type="expression" dxfId="85" priority="46">
      <formula>NOT(ISBLANK($B$28))</formula>
    </cfRule>
  </conditionalFormatting>
  <conditionalFormatting sqref="I74:K74">
    <cfRule type="expression" dxfId="84" priority="45">
      <formula>NOT(ISBLANK($B$28))</formula>
    </cfRule>
  </conditionalFormatting>
  <conditionalFormatting sqref="I75:K75">
    <cfRule type="expression" dxfId="83" priority="44">
      <formula>NOT(ISBLANK($B$28))</formula>
    </cfRule>
  </conditionalFormatting>
  <conditionalFormatting sqref="I76:K76">
    <cfRule type="expression" dxfId="82" priority="43">
      <formula>NOT(ISBLANK($B$28))</formula>
    </cfRule>
  </conditionalFormatting>
  <conditionalFormatting sqref="I77:K77">
    <cfRule type="expression" dxfId="81" priority="42">
      <formula>NOT(ISBLANK($B$28))</formula>
    </cfRule>
  </conditionalFormatting>
  <conditionalFormatting sqref="I78:K78">
    <cfRule type="expression" dxfId="80" priority="41">
      <formula>NOT(ISBLANK($B$28))</formula>
    </cfRule>
  </conditionalFormatting>
  <conditionalFormatting sqref="I79:K79">
    <cfRule type="expression" dxfId="79" priority="40">
      <formula>NOT(ISBLANK($B$28))</formula>
    </cfRule>
  </conditionalFormatting>
  <conditionalFormatting sqref="I80:K80">
    <cfRule type="expression" dxfId="78" priority="39">
      <formula>NOT(ISBLANK($B$28))</formula>
    </cfRule>
  </conditionalFormatting>
  <conditionalFormatting sqref="I81:K81">
    <cfRule type="expression" dxfId="77" priority="38">
      <formula>NOT(ISBLANK($B$28))</formula>
    </cfRule>
  </conditionalFormatting>
  <conditionalFormatting sqref="I82:K82">
    <cfRule type="expression" dxfId="76" priority="37">
      <formula>NOT(ISBLANK($B$28))</formula>
    </cfRule>
  </conditionalFormatting>
  <conditionalFormatting sqref="I83:K83">
    <cfRule type="expression" dxfId="75" priority="36">
      <formula>NOT(ISBLANK($B$28))</formula>
    </cfRule>
  </conditionalFormatting>
  <conditionalFormatting sqref="I84:K84">
    <cfRule type="expression" dxfId="74" priority="35">
      <formula>NOT(ISBLANK($B$28))</formula>
    </cfRule>
  </conditionalFormatting>
  <conditionalFormatting sqref="I85:K85">
    <cfRule type="expression" dxfId="73" priority="34">
      <formula>NOT(ISBLANK($B$28))</formula>
    </cfRule>
  </conditionalFormatting>
  <conditionalFormatting sqref="I86:K86">
    <cfRule type="expression" dxfId="72" priority="33">
      <formula>NOT(ISBLANK($B$28))</formula>
    </cfRule>
  </conditionalFormatting>
  <conditionalFormatting sqref="I87:K87">
    <cfRule type="expression" dxfId="71" priority="32">
      <formula>NOT(ISBLANK($B$28))</formula>
    </cfRule>
  </conditionalFormatting>
  <conditionalFormatting sqref="I88:K88">
    <cfRule type="expression" dxfId="70" priority="31">
      <formula>NOT(ISBLANK($B$28))</formula>
    </cfRule>
  </conditionalFormatting>
  <conditionalFormatting sqref="I89:K89">
    <cfRule type="expression" dxfId="69" priority="30">
      <formula>NOT(ISBLANK($B$28))</formula>
    </cfRule>
  </conditionalFormatting>
  <conditionalFormatting sqref="I90:K90">
    <cfRule type="expression" dxfId="68" priority="29">
      <formula>NOT(ISBLANK($B$28))</formula>
    </cfRule>
  </conditionalFormatting>
  <conditionalFormatting sqref="I91:K91">
    <cfRule type="expression" dxfId="67" priority="28">
      <formula>NOT(ISBLANK($B$28))</formula>
    </cfRule>
  </conditionalFormatting>
  <conditionalFormatting sqref="I92:K92">
    <cfRule type="expression" dxfId="66" priority="27">
      <formula>NOT(ISBLANK($B$28))</formula>
    </cfRule>
  </conditionalFormatting>
  <conditionalFormatting sqref="I93:K93">
    <cfRule type="expression" dxfId="65" priority="26">
      <formula>NOT(ISBLANK($B$28))</formula>
    </cfRule>
  </conditionalFormatting>
  <conditionalFormatting sqref="I94:K94">
    <cfRule type="expression" dxfId="64" priority="25">
      <formula>NOT(ISBLANK($B$28))</formula>
    </cfRule>
  </conditionalFormatting>
  <conditionalFormatting sqref="I95:K95">
    <cfRule type="expression" dxfId="63" priority="24">
      <formula>NOT(ISBLANK($B$28))</formula>
    </cfRule>
  </conditionalFormatting>
  <conditionalFormatting sqref="I96:K96">
    <cfRule type="expression" dxfId="62" priority="23">
      <formula>NOT(ISBLANK($B$28))</formula>
    </cfRule>
  </conditionalFormatting>
  <conditionalFormatting sqref="O25:O99">
    <cfRule type="expression" dxfId="61" priority="22">
      <formula>$N25="No"</formula>
    </cfRule>
  </conditionalFormatting>
  <conditionalFormatting sqref="E114:H114">
    <cfRule type="expression" dxfId="60" priority="21">
      <formula>$D$114="Yes"</formula>
    </cfRule>
  </conditionalFormatting>
  <conditionalFormatting sqref="B114">
    <cfRule type="beginsWith" dxfId="59" priority="20" operator="beginsWith" text="No">
      <formula>LEFT(B114,LEN("No"))="No"</formula>
    </cfRule>
  </conditionalFormatting>
  <conditionalFormatting sqref="C114">
    <cfRule type="beginsWith" dxfId="58" priority="19" operator="beginsWith" text="No">
      <formula>LEFT(C114,LEN("No"))="No"</formula>
    </cfRule>
  </conditionalFormatting>
  <conditionalFormatting sqref="C118:C122">
    <cfRule type="containsText" dxfId="57" priority="18" operator="containsText" text="No">
      <formula>NOT(ISERROR(SEARCH("No",C118)))</formula>
    </cfRule>
  </conditionalFormatting>
  <conditionalFormatting sqref="C125">
    <cfRule type="beginsWith" dxfId="56" priority="17" operator="beginsWith" text="No">
      <formula>LEFT(C125,LEN("No"))="No"</formula>
    </cfRule>
  </conditionalFormatting>
  <conditionalFormatting sqref="B103:B110">
    <cfRule type="containsText" dxfId="55" priority="16" operator="containsText" text="Yes">
      <formula>NOT(ISERROR(SEARCH("Yes",B103)))</formula>
    </cfRule>
  </conditionalFormatting>
  <conditionalFormatting sqref="D103:J103">
    <cfRule type="expression" dxfId="54" priority="15">
      <formula>$C$103="Yes"</formula>
    </cfRule>
  </conditionalFormatting>
  <conditionalFormatting sqref="B104:C104">
    <cfRule type="expression" dxfId="53" priority="14">
      <formula>NOT(ISBLANK($B$104))</formula>
    </cfRule>
  </conditionalFormatting>
  <conditionalFormatting sqref="B105:C105">
    <cfRule type="expression" dxfId="52" priority="13">
      <formula>NOT(ISBLANK($B$105))</formula>
    </cfRule>
  </conditionalFormatting>
  <conditionalFormatting sqref="B106:C106">
    <cfRule type="expression" dxfId="51" priority="12">
      <formula>NOT(ISBLANK($B$106))</formula>
    </cfRule>
  </conditionalFormatting>
  <conditionalFormatting sqref="B107:C107">
    <cfRule type="expression" dxfId="50" priority="11">
      <formula>NOT(ISBLANK($B$107))</formula>
    </cfRule>
  </conditionalFormatting>
  <conditionalFormatting sqref="B108:C108">
    <cfRule type="expression" dxfId="49" priority="10">
      <formula>NOT(ISBLANK($B$108))</formula>
    </cfRule>
  </conditionalFormatting>
  <conditionalFormatting sqref="B109:C109">
    <cfRule type="expression" dxfId="48" priority="9">
      <formula>NOT(ISBLANK($B$109))</formula>
    </cfRule>
  </conditionalFormatting>
  <conditionalFormatting sqref="B110:C110">
    <cfRule type="expression" dxfId="47" priority="8">
      <formula>NOT(ISBLANK($B$110))</formula>
    </cfRule>
  </conditionalFormatting>
  <conditionalFormatting sqref="D104:J104">
    <cfRule type="expression" dxfId="46" priority="7">
      <formula>$C$104="Yes"</formula>
    </cfRule>
  </conditionalFormatting>
  <conditionalFormatting sqref="D105:J105">
    <cfRule type="expression" dxfId="45" priority="6">
      <formula>$C$105="Yes"</formula>
    </cfRule>
  </conditionalFormatting>
  <conditionalFormatting sqref="D106:J106">
    <cfRule type="expression" dxfId="44" priority="5">
      <formula>$C$106="Yes"</formula>
    </cfRule>
  </conditionalFormatting>
  <conditionalFormatting sqref="D107:J107">
    <cfRule type="expression" dxfId="43" priority="4">
      <formula>$C$107="Yes"</formula>
    </cfRule>
  </conditionalFormatting>
  <conditionalFormatting sqref="D108:J108">
    <cfRule type="expression" dxfId="42" priority="3">
      <formula>$C$108="Yes"</formula>
    </cfRule>
  </conditionalFormatting>
  <conditionalFormatting sqref="D109:J109">
    <cfRule type="expression" dxfId="41" priority="2">
      <formula>$C$109="Yes"</formula>
    </cfRule>
  </conditionalFormatting>
  <conditionalFormatting sqref="D110:J110">
    <cfRule type="expression" dxfId="40" priority="1">
      <formula>$C$110="Yes"</formula>
    </cfRule>
  </conditionalFormatting>
  <dataValidations count="8">
    <dataValidation type="list" allowBlank="1" showInputMessage="1" showErrorMessage="1" sqref="D6:D20 F25:F49 C25:C49 B103:C110 D114 C118:C122 C125 I103:I110">
      <formula1>"Yes,No"</formula1>
    </dataValidation>
    <dataValidation type="list" allowBlank="1" showInputMessage="1" showErrorMessage="1" sqref="F6:J20">
      <mc:AlternateContent xmlns:x12ac="http://schemas.microsoft.com/office/spreadsheetml/2011/1/ac" xmlns:mc="http://schemas.openxmlformats.org/markup-compatibility/2006">
        <mc:Choice Requires="x12ac">
          <x12ac:list>"Yes, by applicant"," Yes, by quarry operator",No,"n/a, not virgin material"</x12ac:list>
        </mc:Choice>
        <mc:Fallback>
          <formula1>"Yes, by applicant, Yes, by quarry operator,No,n/a, not virgin material"</formula1>
        </mc:Fallback>
      </mc:AlternateContent>
    </dataValidation>
    <dataValidation type="list" allowBlank="1" showInputMessage="1" showErrorMessage="1" sqref="E6:E20">
      <mc:AlternateContent xmlns:x12ac="http://schemas.microsoft.com/office/spreadsheetml/2011/1/ac" xmlns:mc="http://schemas.openxmlformats.org/markup-compatibility/2006">
        <mc:Choice Requires="x12ac">
          <x12ac:list>Yes,No,"n/a, not virgin material"</x12ac:list>
        </mc:Choice>
        <mc:Fallback>
          <formula1>"Yes,No,n/a, not virgin material"</formula1>
        </mc:Fallback>
      </mc:AlternateContent>
    </dataValidation>
    <dataValidation type="list" allowBlank="1" showInputMessage="1" showErrorMessage="1" sqref="G25:H49">
      <formula1>"H300,H301,H304,H310,H311,H330,H331,H340,H341,H350,H350i,H351,H360F,H360D,H360FD,H360Fd,H360Df,H361,H361f,H361d,H361fd,H362,H370,H371,H372,H373,H400,H410,H411,H412,H413"</formula1>
    </dataValidation>
    <dataValidation type="list" allowBlank="1" showInputMessage="1" showErrorMessage="1" sqref="N25:O99">
      <formula1>"Yes,No,n/a"</formula1>
    </dataValidation>
    <dataValidation type="list" allowBlank="1" showInputMessage="1" showErrorMessage="1" sqref="C114">
      <mc:AlternateContent xmlns:x12ac="http://schemas.microsoft.com/office/spreadsheetml/2011/1/ac" xmlns:mc="http://schemas.openxmlformats.org/markup-compatibility/2006">
        <mc:Choice Requires="x12ac">
          <x12ac:list>"Yes, copy provided",No</x12ac:list>
        </mc:Choice>
        <mc:Fallback>
          <formula1>"Yes, copy provided,No"</formula1>
        </mc:Fallback>
      </mc:AlternateContent>
    </dataValidation>
    <dataValidation type="list" allowBlank="1" showInputMessage="1" showErrorMessage="1" sqref="B114">
      <mc:AlternateContent xmlns:x12ac="http://schemas.microsoft.com/office/spreadsheetml/2011/1/ac" xmlns:mc="http://schemas.openxmlformats.org/markup-compatibility/2006">
        <mc:Choice Requires="x12ac">
          <x12ac:list>"Yes, ISO 9001","Yes, in-house system",No</x12ac:list>
        </mc:Choice>
        <mc:Fallback>
          <formula1>"Yes, ISO 9001,Yes, in-house system,No"</formula1>
        </mc:Fallback>
      </mc:AlternateContent>
    </dataValidation>
    <dataValidation type="list" allowBlank="1" showInputMessage="1" showErrorMessage="1" sqref="C129">
      <formula1>"EMAS registered and ISO 14001 certified,EMAS registered,ISO 14001 certified,Neither EMAS registered nor ISO 14001 certified"</formula1>
    </dataValidation>
  </dataValidations>
  <pageMargins left="0.7" right="0.7" top="0.75" bottom="0.75" header="0.3" footer="0.3"/>
  <pageSetup paperSize="9" scale="54" orientation="landscape" r:id="rId1"/>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0"/>
  <sheetViews>
    <sheetView zoomScale="60" zoomScaleNormal="60" workbookViewId="0">
      <selection activeCell="B2" sqref="B2:H2"/>
    </sheetView>
  </sheetViews>
  <sheetFormatPr defaultRowHeight="14.5" x14ac:dyDescent="0.35"/>
  <cols>
    <col min="1" max="1" width="2" customWidth="1"/>
    <col min="2" max="2" width="50.1796875" customWidth="1"/>
    <col min="3" max="3" width="27.54296875" customWidth="1"/>
    <col min="4" max="4" width="12.36328125" customWidth="1"/>
    <col min="5" max="5" width="11.08984375" customWidth="1"/>
    <col min="7" max="7" width="10.36328125" customWidth="1"/>
    <col min="10" max="10" width="49.81640625" customWidth="1"/>
    <col min="11" max="11" width="30.81640625" customWidth="1"/>
    <col min="12" max="12" width="11.26953125" customWidth="1"/>
    <col min="13" max="13" width="10.54296875" customWidth="1"/>
    <col min="15" max="15" width="9.90625" customWidth="1"/>
    <col min="18" max="18" width="49.54296875" customWidth="1"/>
    <col min="19" max="19" width="31.90625" customWidth="1"/>
    <col min="20" max="20" width="11" customWidth="1"/>
    <col min="21" max="21" width="10.26953125" customWidth="1"/>
    <col min="23" max="23" width="10.26953125" customWidth="1"/>
    <col min="26" max="26" width="49.1796875" customWidth="1"/>
    <col min="27" max="27" width="29.54296875" customWidth="1"/>
    <col min="28" max="28" width="10.90625" customWidth="1"/>
    <col min="29" max="29" width="10.08984375" customWidth="1"/>
    <col min="31" max="31" width="9.36328125" customWidth="1"/>
    <col min="34" max="34" width="49.08984375" customWidth="1"/>
    <col min="35" max="35" width="28.36328125" customWidth="1"/>
    <col min="36" max="36" width="10.90625" customWidth="1"/>
    <col min="37" max="37" width="10.1796875" customWidth="1"/>
    <col min="39" max="39" width="9.6328125" customWidth="1"/>
  </cols>
  <sheetData>
    <row r="1" spans="1:41" ht="31.5" thickBot="1" x14ac:dyDescent="0.4">
      <c r="A1" s="80"/>
      <c r="B1" s="246" t="s">
        <v>361</v>
      </c>
      <c r="C1" s="246"/>
      <c r="D1" s="246"/>
      <c r="E1" s="246"/>
      <c r="F1" s="246"/>
      <c r="G1" s="246"/>
      <c r="H1" s="246"/>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row>
    <row r="2" spans="1:41" ht="19" thickTop="1" x14ac:dyDescent="0.45">
      <c r="A2" s="80"/>
      <c r="B2" s="283" t="s">
        <v>153</v>
      </c>
      <c r="C2" s="285"/>
      <c r="D2" s="285"/>
      <c r="E2" s="285"/>
      <c r="F2" s="285"/>
      <c r="G2" s="285"/>
      <c r="H2" s="286"/>
      <c r="I2" s="80"/>
      <c r="J2" s="283" t="s">
        <v>153</v>
      </c>
      <c r="K2" s="285"/>
      <c r="L2" s="285"/>
      <c r="M2" s="285"/>
      <c r="N2" s="285"/>
      <c r="O2" s="285"/>
      <c r="P2" s="286"/>
      <c r="Q2" s="80"/>
      <c r="R2" s="283" t="s">
        <v>153</v>
      </c>
      <c r="S2" s="285"/>
      <c r="T2" s="285"/>
      <c r="U2" s="285"/>
      <c r="V2" s="285"/>
      <c r="W2" s="285"/>
      <c r="X2" s="286"/>
      <c r="Y2" s="80"/>
      <c r="Z2" s="283" t="s">
        <v>153</v>
      </c>
      <c r="AA2" s="285"/>
      <c r="AB2" s="285"/>
      <c r="AC2" s="285"/>
      <c r="AD2" s="285"/>
      <c r="AE2" s="285"/>
      <c r="AF2" s="286"/>
      <c r="AG2" s="80"/>
      <c r="AH2" s="283" t="s">
        <v>153</v>
      </c>
      <c r="AI2" s="285"/>
      <c r="AJ2" s="285"/>
      <c r="AK2" s="285"/>
      <c r="AL2" s="285"/>
      <c r="AM2" s="285"/>
      <c r="AN2" s="286"/>
      <c r="AO2" s="80"/>
    </row>
    <row r="3" spans="1:41" x14ac:dyDescent="0.35">
      <c r="A3" s="80"/>
      <c r="B3" s="159" t="s">
        <v>339</v>
      </c>
      <c r="C3" s="74"/>
      <c r="D3" s="80"/>
      <c r="E3" s="80"/>
      <c r="F3" s="80"/>
      <c r="G3" s="80"/>
      <c r="H3" s="80"/>
      <c r="I3" s="80"/>
      <c r="J3" s="159" t="s">
        <v>339</v>
      </c>
      <c r="K3" s="74"/>
      <c r="L3" s="80"/>
      <c r="M3" s="80"/>
      <c r="N3" s="80"/>
      <c r="O3" s="80"/>
      <c r="P3" s="80"/>
      <c r="Q3" s="80"/>
      <c r="R3" s="159" t="s">
        <v>339</v>
      </c>
      <c r="S3" s="74"/>
      <c r="T3" s="80"/>
      <c r="U3" s="80"/>
      <c r="V3" s="80"/>
      <c r="W3" s="80"/>
      <c r="X3" s="80"/>
      <c r="Y3" s="80"/>
      <c r="Z3" s="159" t="s">
        <v>339</v>
      </c>
      <c r="AA3" s="74"/>
      <c r="AB3" s="80"/>
      <c r="AC3" s="80"/>
      <c r="AD3" s="80"/>
      <c r="AE3" s="80"/>
      <c r="AF3" s="80"/>
      <c r="AG3" s="80"/>
      <c r="AH3" s="159" t="s">
        <v>339</v>
      </c>
      <c r="AI3" s="74"/>
      <c r="AJ3" s="80"/>
      <c r="AK3" s="80"/>
      <c r="AL3" s="80"/>
      <c r="AM3" s="80"/>
      <c r="AN3" s="80"/>
      <c r="AO3" s="80"/>
    </row>
    <row r="4" spans="1:41" ht="18.5" x14ac:dyDescent="0.35">
      <c r="A4" s="80"/>
      <c r="B4" s="84" t="s">
        <v>121</v>
      </c>
      <c r="C4" s="84" t="s">
        <v>120</v>
      </c>
      <c r="D4" s="84" t="s">
        <v>115</v>
      </c>
      <c r="E4" s="80"/>
      <c r="F4" s="80"/>
      <c r="G4" s="84" t="s">
        <v>130</v>
      </c>
      <c r="H4" s="80"/>
      <c r="I4" s="80"/>
      <c r="J4" s="152" t="s">
        <v>121</v>
      </c>
      <c r="K4" s="152" t="s">
        <v>120</v>
      </c>
      <c r="L4" s="152" t="s">
        <v>115</v>
      </c>
      <c r="M4" s="80"/>
      <c r="N4" s="80"/>
      <c r="O4" s="152" t="s">
        <v>130</v>
      </c>
      <c r="P4" s="80"/>
      <c r="Q4" s="80"/>
      <c r="R4" s="152" t="s">
        <v>121</v>
      </c>
      <c r="S4" s="152" t="s">
        <v>120</v>
      </c>
      <c r="T4" s="152" t="s">
        <v>115</v>
      </c>
      <c r="U4" s="80"/>
      <c r="V4" s="80"/>
      <c r="W4" s="152" t="s">
        <v>130</v>
      </c>
      <c r="X4" s="80"/>
      <c r="Y4" s="80"/>
      <c r="Z4" s="152" t="s">
        <v>121</v>
      </c>
      <c r="AA4" s="152" t="s">
        <v>120</v>
      </c>
      <c r="AB4" s="152" t="s">
        <v>115</v>
      </c>
      <c r="AC4" s="80"/>
      <c r="AD4" s="80"/>
      <c r="AE4" s="152" t="s">
        <v>130</v>
      </c>
      <c r="AF4" s="80"/>
      <c r="AG4" s="80"/>
      <c r="AH4" s="152" t="s">
        <v>121</v>
      </c>
      <c r="AI4" s="152" t="s">
        <v>120</v>
      </c>
      <c r="AJ4" s="152" t="s">
        <v>115</v>
      </c>
      <c r="AK4" s="80"/>
      <c r="AL4" s="80"/>
      <c r="AM4" s="152" t="s">
        <v>130</v>
      </c>
      <c r="AN4" s="80"/>
      <c r="AO4" s="80"/>
    </row>
    <row r="5" spans="1:41" x14ac:dyDescent="0.35">
      <c r="A5" s="80"/>
      <c r="B5" s="85" t="s">
        <v>113</v>
      </c>
      <c r="C5" s="55"/>
      <c r="D5" s="80"/>
      <c r="E5" s="80"/>
      <c r="F5" s="80"/>
      <c r="G5" s="80"/>
      <c r="H5" s="80"/>
      <c r="I5" s="80"/>
      <c r="J5" s="85" t="s">
        <v>113</v>
      </c>
      <c r="K5" s="55"/>
      <c r="L5" s="80"/>
      <c r="M5" s="80"/>
      <c r="N5" s="80"/>
      <c r="O5" s="80"/>
      <c r="P5" s="80"/>
      <c r="Q5" s="80"/>
      <c r="R5" s="85" t="s">
        <v>113</v>
      </c>
      <c r="S5" s="55"/>
      <c r="T5" s="80"/>
      <c r="U5" s="80"/>
      <c r="V5" s="80"/>
      <c r="W5" s="80"/>
      <c r="X5" s="80"/>
      <c r="Y5" s="80"/>
      <c r="Z5" s="85" t="s">
        <v>113</v>
      </c>
      <c r="AA5" s="55"/>
      <c r="AB5" s="80"/>
      <c r="AC5" s="80"/>
      <c r="AD5" s="80"/>
      <c r="AE5" s="80"/>
      <c r="AF5" s="80"/>
      <c r="AG5" s="80"/>
      <c r="AH5" s="85" t="s">
        <v>113</v>
      </c>
      <c r="AI5" s="55"/>
      <c r="AJ5" s="80"/>
      <c r="AK5" s="80"/>
      <c r="AL5" s="80"/>
      <c r="AM5" s="80"/>
      <c r="AN5" s="80"/>
      <c r="AO5" s="80"/>
    </row>
    <row r="6" spans="1:41" x14ac:dyDescent="0.35">
      <c r="A6" s="80"/>
      <c r="B6" s="85" t="s">
        <v>341</v>
      </c>
      <c r="C6" s="55"/>
      <c r="D6" s="293"/>
      <c r="E6" s="294"/>
      <c r="F6" s="294"/>
      <c r="G6" s="80"/>
      <c r="H6" s="80"/>
      <c r="I6" s="80"/>
      <c r="J6" s="85" t="s">
        <v>341</v>
      </c>
      <c r="K6" s="55"/>
      <c r="L6" s="293"/>
      <c r="M6" s="294"/>
      <c r="N6" s="294"/>
      <c r="O6" s="80"/>
      <c r="P6" s="80"/>
      <c r="Q6" s="80"/>
      <c r="R6" s="85" t="s">
        <v>341</v>
      </c>
      <c r="S6" s="55"/>
      <c r="T6" s="293"/>
      <c r="U6" s="294"/>
      <c r="V6" s="294"/>
      <c r="W6" s="80"/>
      <c r="X6" s="80"/>
      <c r="Y6" s="80"/>
      <c r="Z6" s="85" t="s">
        <v>341</v>
      </c>
      <c r="AA6" s="55"/>
      <c r="AB6" s="293"/>
      <c r="AC6" s="294"/>
      <c r="AD6" s="294"/>
      <c r="AE6" s="80"/>
      <c r="AF6" s="80"/>
      <c r="AG6" s="80"/>
      <c r="AH6" s="85" t="s">
        <v>341</v>
      </c>
      <c r="AI6" s="55"/>
      <c r="AJ6" s="293"/>
      <c r="AK6" s="294"/>
      <c r="AL6" s="294"/>
      <c r="AM6" s="80"/>
      <c r="AN6" s="80"/>
      <c r="AO6" s="80"/>
    </row>
    <row r="7" spans="1:41" x14ac:dyDescent="0.35">
      <c r="A7" s="80"/>
      <c r="B7" s="103" t="s">
        <v>340</v>
      </c>
      <c r="C7" s="106"/>
      <c r="D7" s="293"/>
      <c r="E7" s="294"/>
      <c r="F7" s="294"/>
      <c r="G7" s="80"/>
      <c r="H7" s="80"/>
      <c r="I7" s="80"/>
      <c r="J7" s="103" t="s">
        <v>340</v>
      </c>
      <c r="K7" s="106"/>
      <c r="L7" s="293"/>
      <c r="M7" s="294"/>
      <c r="N7" s="294"/>
      <c r="O7" s="80"/>
      <c r="P7" s="80"/>
      <c r="Q7" s="80"/>
      <c r="R7" s="103" t="s">
        <v>340</v>
      </c>
      <c r="S7" s="106"/>
      <c r="T7" s="293"/>
      <c r="U7" s="294"/>
      <c r="V7" s="294"/>
      <c r="W7" s="80"/>
      <c r="X7" s="80"/>
      <c r="Y7" s="80"/>
      <c r="Z7" s="103" t="s">
        <v>340</v>
      </c>
      <c r="AA7" s="106"/>
      <c r="AB7" s="293"/>
      <c r="AC7" s="294"/>
      <c r="AD7" s="294"/>
      <c r="AE7" s="80"/>
      <c r="AF7" s="80"/>
      <c r="AG7" s="80"/>
      <c r="AH7" s="103" t="s">
        <v>340</v>
      </c>
      <c r="AI7" s="106"/>
      <c r="AJ7" s="293"/>
      <c r="AK7" s="294"/>
      <c r="AL7" s="294"/>
      <c r="AM7" s="80"/>
      <c r="AN7" s="80"/>
      <c r="AO7" s="80"/>
    </row>
    <row r="8" spans="1:41" ht="15" thickBot="1" x14ac:dyDescent="0.4">
      <c r="A8" s="80"/>
      <c r="B8" s="96" t="s">
        <v>354</v>
      </c>
      <c r="C8" s="105">
        <v>2400</v>
      </c>
      <c r="D8" s="86" t="s">
        <v>117</v>
      </c>
      <c r="E8" s="80"/>
      <c r="F8" s="80"/>
      <c r="G8" s="80"/>
      <c r="H8" s="80"/>
      <c r="I8" s="80"/>
      <c r="J8" s="96" t="s">
        <v>354</v>
      </c>
      <c r="K8" s="105"/>
      <c r="L8" s="86" t="s">
        <v>117</v>
      </c>
      <c r="M8" s="80"/>
      <c r="N8" s="80"/>
      <c r="O8" s="80"/>
      <c r="P8" s="80"/>
      <c r="Q8" s="80"/>
      <c r="R8" s="96" t="s">
        <v>354</v>
      </c>
      <c r="S8" s="105"/>
      <c r="T8" s="86" t="s">
        <v>117</v>
      </c>
      <c r="U8" s="80"/>
      <c r="V8" s="80"/>
      <c r="W8" s="80"/>
      <c r="X8" s="80"/>
      <c r="Y8" s="80"/>
      <c r="Z8" s="96" t="s">
        <v>354</v>
      </c>
      <c r="AA8" s="105"/>
      <c r="AB8" s="86" t="s">
        <v>117</v>
      </c>
      <c r="AC8" s="80"/>
      <c r="AD8" s="80"/>
      <c r="AE8" s="80"/>
      <c r="AF8" s="80"/>
      <c r="AG8" s="80"/>
      <c r="AH8" s="96" t="s">
        <v>354</v>
      </c>
      <c r="AI8" s="105"/>
      <c r="AJ8" s="86" t="s">
        <v>117</v>
      </c>
      <c r="AK8" s="80"/>
      <c r="AL8" s="80"/>
      <c r="AM8" s="80"/>
      <c r="AN8" s="80"/>
      <c r="AO8" s="80"/>
    </row>
    <row r="9" spans="1:41" x14ac:dyDescent="0.35">
      <c r="A9" s="80"/>
      <c r="B9" s="93" t="s">
        <v>155</v>
      </c>
      <c r="C9" s="193">
        <f>IF(C10="","",(C10*1000)/C8)</f>
        <v>416.66666666666669</v>
      </c>
      <c r="D9" s="86" t="s">
        <v>118</v>
      </c>
      <c r="E9" s="80"/>
      <c r="F9" s="80"/>
      <c r="G9" s="80"/>
      <c r="H9" s="80"/>
      <c r="I9" s="80"/>
      <c r="J9" s="93" t="s">
        <v>155</v>
      </c>
      <c r="K9" s="193" t="str">
        <f>IF(K10="","",(K10*1000)/K8)</f>
        <v/>
      </c>
      <c r="L9" s="86" t="s">
        <v>118</v>
      </c>
      <c r="M9" s="80"/>
      <c r="N9" s="80"/>
      <c r="O9" s="80"/>
      <c r="P9" s="80"/>
      <c r="Q9" s="80"/>
      <c r="R9" s="93" t="s">
        <v>155</v>
      </c>
      <c r="S9" s="193" t="str">
        <f>IF(S10="","",(S10*1000)/S8)</f>
        <v/>
      </c>
      <c r="T9" s="86" t="s">
        <v>118</v>
      </c>
      <c r="U9" s="80"/>
      <c r="V9" s="80"/>
      <c r="W9" s="80"/>
      <c r="X9" s="80"/>
      <c r="Y9" s="80"/>
      <c r="Z9" s="93" t="s">
        <v>155</v>
      </c>
      <c r="AA9" s="193" t="str">
        <f>IF(AA10="","",(AA10*1000)/AA8)</f>
        <v/>
      </c>
      <c r="AB9" s="86" t="s">
        <v>118</v>
      </c>
      <c r="AC9" s="80"/>
      <c r="AD9" s="80"/>
      <c r="AE9" s="80"/>
      <c r="AF9" s="80"/>
      <c r="AG9" s="80"/>
      <c r="AH9" s="93" t="s">
        <v>155</v>
      </c>
      <c r="AI9" s="193" t="str">
        <f>IF(AI10="","",(AI10*1000)/AI8)</f>
        <v/>
      </c>
      <c r="AJ9" s="86" t="s">
        <v>118</v>
      </c>
      <c r="AK9" s="80"/>
      <c r="AL9" s="80"/>
      <c r="AM9" s="80"/>
      <c r="AN9" s="80"/>
      <c r="AO9" s="80"/>
    </row>
    <row r="10" spans="1:41" x14ac:dyDescent="0.35">
      <c r="A10" s="80"/>
      <c r="B10" s="93" t="s">
        <v>155</v>
      </c>
      <c r="C10" s="94">
        <v>1000</v>
      </c>
      <c r="D10" s="86" t="s">
        <v>119</v>
      </c>
      <c r="E10" s="80"/>
      <c r="F10" s="80"/>
      <c r="G10" s="80"/>
      <c r="H10" s="80"/>
      <c r="I10" s="80"/>
      <c r="J10" s="93" t="s">
        <v>155</v>
      </c>
      <c r="K10" s="94"/>
      <c r="L10" s="86" t="s">
        <v>119</v>
      </c>
      <c r="M10" s="80"/>
      <c r="N10" s="80"/>
      <c r="O10" s="80"/>
      <c r="P10" s="80"/>
      <c r="Q10" s="80"/>
      <c r="R10" s="93" t="s">
        <v>155</v>
      </c>
      <c r="S10" s="94"/>
      <c r="T10" s="86" t="s">
        <v>119</v>
      </c>
      <c r="U10" s="80"/>
      <c r="V10" s="80"/>
      <c r="W10" s="80"/>
      <c r="X10" s="80"/>
      <c r="Y10" s="80"/>
      <c r="Z10" s="93" t="s">
        <v>155</v>
      </c>
      <c r="AA10" s="94"/>
      <c r="AB10" s="86" t="s">
        <v>119</v>
      </c>
      <c r="AC10" s="80"/>
      <c r="AD10" s="80"/>
      <c r="AE10" s="80"/>
      <c r="AF10" s="80"/>
      <c r="AG10" s="80"/>
      <c r="AH10" s="93" t="s">
        <v>155</v>
      </c>
      <c r="AI10" s="94"/>
      <c r="AJ10" s="86" t="s">
        <v>119</v>
      </c>
      <c r="AK10" s="80"/>
      <c r="AL10" s="80"/>
      <c r="AM10" s="80"/>
      <c r="AN10" s="80"/>
      <c r="AO10" s="80"/>
    </row>
    <row r="11" spans="1:41" x14ac:dyDescent="0.35">
      <c r="A11" s="80"/>
      <c r="B11" s="93" t="s">
        <v>159</v>
      </c>
      <c r="C11" s="94">
        <v>214576</v>
      </c>
      <c r="D11" s="95" t="s">
        <v>114</v>
      </c>
      <c r="E11" s="80"/>
      <c r="F11" s="80"/>
      <c r="G11" s="80"/>
      <c r="H11" s="80"/>
      <c r="I11" s="80"/>
      <c r="J11" s="93" t="s">
        <v>159</v>
      </c>
      <c r="K11" s="94"/>
      <c r="L11" s="95" t="s">
        <v>114</v>
      </c>
      <c r="M11" s="80"/>
      <c r="N11" s="80"/>
      <c r="O11" s="80"/>
      <c r="P11" s="80"/>
      <c r="Q11" s="80"/>
      <c r="R11" s="93" t="s">
        <v>159</v>
      </c>
      <c r="S11" s="94"/>
      <c r="T11" s="95" t="s">
        <v>114</v>
      </c>
      <c r="U11" s="80"/>
      <c r="V11" s="80"/>
      <c r="W11" s="80"/>
      <c r="X11" s="80"/>
      <c r="Y11" s="80"/>
      <c r="Z11" s="93" t="s">
        <v>159</v>
      </c>
      <c r="AA11" s="94"/>
      <c r="AB11" s="95" t="s">
        <v>114</v>
      </c>
      <c r="AC11" s="80"/>
      <c r="AD11" s="80"/>
      <c r="AE11" s="80"/>
      <c r="AF11" s="80"/>
      <c r="AG11" s="80"/>
      <c r="AH11" s="93" t="s">
        <v>159</v>
      </c>
      <c r="AI11" s="94"/>
      <c r="AJ11" s="95" t="s">
        <v>114</v>
      </c>
      <c r="AK11" s="80"/>
      <c r="AL11" s="80"/>
      <c r="AM11" s="80"/>
      <c r="AN11" s="80"/>
      <c r="AO11" s="80"/>
    </row>
    <row r="12" spans="1:41" ht="29" x14ac:dyDescent="0.35">
      <c r="A12" s="80"/>
      <c r="B12" s="78" t="s">
        <v>156</v>
      </c>
      <c r="C12" s="74">
        <v>0.03</v>
      </c>
      <c r="D12" s="86" t="s">
        <v>157</v>
      </c>
      <c r="E12" s="80"/>
      <c r="F12" s="80"/>
      <c r="G12" s="80"/>
      <c r="H12" s="80"/>
      <c r="I12" s="80"/>
      <c r="J12" s="78" t="s">
        <v>156</v>
      </c>
      <c r="K12" s="74"/>
      <c r="L12" s="86" t="s">
        <v>157</v>
      </c>
      <c r="M12" s="80"/>
      <c r="N12" s="80"/>
      <c r="O12" s="80"/>
      <c r="P12" s="80"/>
      <c r="Q12" s="80"/>
      <c r="R12" s="78" t="s">
        <v>156</v>
      </c>
      <c r="S12" s="74"/>
      <c r="T12" s="86" t="s">
        <v>157</v>
      </c>
      <c r="U12" s="80"/>
      <c r="V12" s="80"/>
      <c r="W12" s="80"/>
      <c r="X12" s="80"/>
      <c r="Y12" s="80"/>
      <c r="Z12" s="78" t="s">
        <v>156</v>
      </c>
      <c r="AA12" s="74"/>
      <c r="AB12" s="86" t="s">
        <v>157</v>
      </c>
      <c r="AC12" s="80"/>
      <c r="AD12" s="80"/>
      <c r="AE12" s="80"/>
      <c r="AF12" s="80"/>
      <c r="AG12" s="80"/>
      <c r="AH12" s="78" t="s">
        <v>156</v>
      </c>
      <c r="AI12" s="74"/>
      <c r="AJ12" s="86" t="s">
        <v>157</v>
      </c>
      <c r="AK12" s="80"/>
      <c r="AL12" s="80"/>
      <c r="AM12" s="80"/>
      <c r="AN12" s="80"/>
      <c r="AO12" s="80"/>
    </row>
    <row r="13" spans="1:41" x14ac:dyDescent="0.35">
      <c r="A13" s="80"/>
      <c r="B13" s="85" t="s">
        <v>165</v>
      </c>
      <c r="C13" s="119">
        <f>IF(C11="","",C11/(C10*1000))</f>
        <v>0.21457599999999999</v>
      </c>
      <c r="D13" s="86" t="s">
        <v>157</v>
      </c>
      <c r="E13" s="80"/>
      <c r="F13" s="80"/>
      <c r="G13" s="80"/>
      <c r="H13" s="80"/>
      <c r="I13" s="80"/>
      <c r="J13" s="85" t="s">
        <v>165</v>
      </c>
      <c r="K13" s="119" t="str">
        <f>IF(K11="","",K11/(K10*1000))</f>
        <v/>
      </c>
      <c r="L13" s="86" t="s">
        <v>157</v>
      </c>
      <c r="M13" s="80"/>
      <c r="N13" s="80"/>
      <c r="O13" s="80"/>
      <c r="P13" s="80"/>
      <c r="Q13" s="80"/>
      <c r="R13" s="85" t="s">
        <v>165</v>
      </c>
      <c r="S13" s="119" t="str">
        <f>IF(S11="","",S11/(S10*1000))</f>
        <v/>
      </c>
      <c r="T13" s="86" t="s">
        <v>157</v>
      </c>
      <c r="U13" s="80"/>
      <c r="V13" s="80"/>
      <c r="W13" s="80"/>
      <c r="X13" s="80"/>
      <c r="Y13" s="80"/>
      <c r="Z13" s="85" t="s">
        <v>165</v>
      </c>
      <c r="AA13" s="119" t="str">
        <f>IF(AA11="","",AA11/(AA10*1000))</f>
        <v/>
      </c>
      <c r="AB13" s="86" t="s">
        <v>157</v>
      </c>
      <c r="AC13" s="80"/>
      <c r="AD13" s="80"/>
      <c r="AE13" s="80"/>
      <c r="AF13" s="80"/>
      <c r="AG13" s="80"/>
      <c r="AH13" s="85" t="s">
        <v>165</v>
      </c>
      <c r="AI13" s="119" t="str">
        <f>IF(AI11="","",AI11/(AI10*1000))</f>
        <v/>
      </c>
      <c r="AJ13" s="86" t="s">
        <v>157</v>
      </c>
      <c r="AK13" s="80"/>
      <c r="AL13" s="80"/>
      <c r="AM13" s="80"/>
      <c r="AN13" s="80"/>
      <c r="AO13" s="80"/>
    </row>
    <row r="14" spans="1:41" x14ac:dyDescent="0.35">
      <c r="A14" s="80"/>
      <c r="B14" s="85" t="s">
        <v>154</v>
      </c>
      <c r="C14" s="119">
        <f>IF(C11="","",ROUND(C13*3.6,2))</f>
        <v>0.77</v>
      </c>
      <c r="D14" s="86" t="s">
        <v>158</v>
      </c>
      <c r="E14" s="80"/>
      <c r="F14" s="80"/>
      <c r="G14" s="80"/>
      <c r="H14" s="80"/>
      <c r="I14" s="80"/>
      <c r="J14" s="85" t="s">
        <v>154</v>
      </c>
      <c r="K14" s="119" t="str">
        <f>IF(K11="","",ROUND(K13*3.6,2))</f>
        <v/>
      </c>
      <c r="L14" s="86" t="s">
        <v>158</v>
      </c>
      <c r="M14" s="80"/>
      <c r="N14" s="80"/>
      <c r="O14" s="80"/>
      <c r="P14" s="80"/>
      <c r="Q14" s="80"/>
      <c r="R14" s="85" t="s">
        <v>154</v>
      </c>
      <c r="S14" s="119" t="str">
        <f>IF(S11="","",ROUND(S13*3.6,2))</f>
        <v/>
      </c>
      <c r="T14" s="86" t="s">
        <v>158</v>
      </c>
      <c r="U14" s="80"/>
      <c r="V14" s="80"/>
      <c r="W14" s="80"/>
      <c r="X14" s="80"/>
      <c r="Y14" s="80"/>
      <c r="Z14" s="85" t="s">
        <v>154</v>
      </c>
      <c r="AA14" s="119" t="str">
        <f>IF(AA11="","",ROUND(AA13*3.6,2))</f>
        <v/>
      </c>
      <c r="AB14" s="86" t="s">
        <v>158</v>
      </c>
      <c r="AC14" s="80"/>
      <c r="AD14" s="80"/>
      <c r="AE14" s="80"/>
      <c r="AF14" s="80"/>
      <c r="AG14" s="80"/>
      <c r="AH14" s="85" t="s">
        <v>154</v>
      </c>
      <c r="AI14" s="119" t="str">
        <f>IF(AI11="","",ROUND(AI13*3.6,2))</f>
        <v/>
      </c>
      <c r="AJ14" s="86" t="s">
        <v>158</v>
      </c>
      <c r="AK14" s="80"/>
      <c r="AL14" s="80"/>
      <c r="AM14" s="80"/>
      <c r="AN14" s="80"/>
      <c r="AO14" s="80"/>
    </row>
    <row r="15" spans="1:41" ht="15.5" x14ac:dyDescent="0.35">
      <c r="A15" s="80"/>
      <c r="B15" s="85" t="s">
        <v>342</v>
      </c>
      <c r="C15" s="73">
        <f>IF(C11="","",IF(C14&lt;0.7,"&lt;0.70",IF(C14&gt;1.1,"&gt;1.10",IF(AND(C14&gt;=0.7,C14&lt;=1.1),C14))))</f>
        <v>0.77</v>
      </c>
      <c r="D15" s="86" t="s">
        <v>158</v>
      </c>
      <c r="E15" s="80"/>
      <c r="F15" s="80"/>
      <c r="G15" s="125">
        <f>IF(C15="","",VLOOKUP(C15,'VLOOKUP etc.'!$AJ$2:$AK$44,2,FALSE))</f>
        <v>8.25</v>
      </c>
      <c r="H15" s="75" t="s">
        <v>131</v>
      </c>
      <c r="I15" s="80"/>
      <c r="J15" s="85" t="s">
        <v>342</v>
      </c>
      <c r="K15" s="73" t="str">
        <f>IF(K11="","",IF(K14&lt;0.7,"&lt;0.70",IF(K14&gt;1.1,"&gt;1.10",IF(AND(K14&gt;=0.7,K14&lt;=1.1),K14))))</f>
        <v/>
      </c>
      <c r="L15" s="86" t="s">
        <v>158</v>
      </c>
      <c r="M15" s="80"/>
      <c r="N15" s="80"/>
      <c r="O15" s="125" t="str">
        <f>IF(K15="","",VLOOKUP(K15,'VLOOKUP etc.'!$AJ$2:$AK$44,2,FALSE))</f>
        <v/>
      </c>
      <c r="P15" s="75" t="s">
        <v>131</v>
      </c>
      <c r="Q15" s="80"/>
      <c r="R15" s="85" t="s">
        <v>342</v>
      </c>
      <c r="S15" s="73" t="str">
        <f>IF(S11="","",IF(S14&lt;0.7,"&lt;0.70",IF(S14&gt;1.1,"&gt;1.10",IF(AND(S14&gt;=0.7,S14&lt;=1.1),S14))))</f>
        <v/>
      </c>
      <c r="T15" s="86" t="s">
        <v>158</v>
      </c>
      <c r="U15" s="80"/>
      <c r="V15" s="80"/>
      <c r="W15" s="125" t="str">
        <f>IF(S15="","",VLOOKUP(S15,'VLOOKUP etc.'!$AJ$2:$AK$44,2,FALSE))</f>
        <v/>
      </c>
      <c r="X15" s="75" t="s">
        <v>131</v>
      </c>
      <c r="Y15" s="80"/>
      <c r="Z15" s="85" t="s">
        <v>342</v>
      </c>
      <c r="AA15" s="73" t="str">
        <f>IF(AA11="","",IF(AA14&lt;0.7,"&lt;0.70",IF(AA14&gt;1.1,"&gt;1.10",IF(AND(AA14&gt;=0.7,AA14&lt;=1.1),AA14))))</f>
        <v/>
      </c>
      <c r="AB15" s="86" t="s">
        <v>158</v>
      </c>
      <c r="AC15" s="80"/>
      <c r="AD15" s="80"/>
      <c r="AE15" s="125" t="str">
        <f>IF(AA15="","",VLOOKUP(AA15,'VLOOKUP etc.'!$AJ$2:$AK$44,2,FALSE))</f>
        <v/>
      </c>
      <c r="AF15" s="75" t="s">
        <v>131</v>
      </c>
      <c r="AG15" s="80"/>
      <c r="AH15" s="85" t="s">
        <v>342</v>
      </c>
      <c r="AI15" s="73" t="str">
        <f>IF(AI11="","",IF(AI14&lt;0.7,"&lt;0.70",IF(AI14&gt;1.1,"&gt;1.10",IF(AND(AI14&gt;=0.7,AI14&lt;=1.1),AI14))))</f>
        <v/>
      </c>
      <c r="AJ15" s="86" t="s">
        <v>158</v>
      </c>
      <c r="AK15" s="80"/>
      <c r="AL15" s="80"/>
      <c r="AM15" s="125" t="str">
        <f>IF(AI15="","",VLOOKUP(AI15,'VLOOKUP etc.'!$AJ$2:$AK$44,2,FALSE))</f>
        <v/>
      </c>
      <c r="AN15" s="75" t="s">
        <v>131</v>
      </c>
      <c r="AO15" s="80"/>
    </row>
    <row r="16" spans="1:41" ht="15.5" x14ac:dyDescent="0.35">
      <c r="A16" s="80"/>
      <c r="B16" s="85" t="s">
        <v>203</v>
      </c>
      <c r="C16" s="104">
        <v>67</v>
      </c>
      <c r="D16" s="87" t="s">
        <v>122</v>
      </c>
      <c r="E16" s="80"/>
      <c r="F16" s="80"/>
      <c r="G16" s="125">
        <f>IF(C16="","",C16/10)</f>
        <v>6.7</v>
      </c>
      <c r="H16" s="85" t="s">
        <v>131</v>
      </c>
      <c r="I16" s="80"/>
      <c r="J16" s="85" t="s">
        <v>203</v>
      </c>
      <c r="K16" s="104"/>
      <c r="L16" s="87" t="s">
        <v>122</v>
      </c>
      <c r="M16" s="80"/>
      <c r="N16" s="80"/>
      <c r="O16" s="125" t="str">
        <f>IF(K16="","",K16/10)</f>
        <v/>
      </c>
      <c r="P16" s="85" t="s">
        <v>131</v>
      </c>
      <c r="Q16" s="80"/>
      <c r="R16" s="85" t="s">
        <v>203</v>
      </c>
      <c r="S16" s="104"/>
      <c r="T16" s="87" t="s">
        <v>122</v>
      </c>
      <c r="U16" s="80"/>
      <c r="V16" s="80"/>
      <c r="W16" s="125" t="str">
        <f>IF(S16="","",S16/10)</f>
        <v/>
      </c>
      <c r="X16" s="85" t="s">
        <v>131</v>
      </c>
      <c r="Y16" s="80"/>
      <c r="Z16" s="85" t="s">
        <v>203</v>
      </c>
      <c r="AA16" s="104"/>
      <c r="AB16" s="87" t="s">
        <v>122</v>
      </c>
      <c r="AC16" s="80"/>
      <c r="AD16" s="80"/>
      <c r="AE16" s="125" t="str">
        <f>IF(AA16="","",AA16/10)</f>
        <v/>
      </c>
      <c r="AF16" s="85" t="s">
        <v>131</v>
      </c>
      <c r="AG16" s="80"/>
      <c r="AH16" s="85" t="s">
        <v>203</v>
      </c>
      <c r="AI16" s="104"/>
      <c r="AJ16" s="87" t="s">
        <v>122</v>
      </c>
      <c r="AK16" s="80"/>
      <c r="AL16" s="80"/>
      <c r="AM16" s="125" t="str">
        <f>IF(AI16="","",AI16/10)</f>
        <v/>
      </c>
      <c r="AN16" s="85" t="s">
        <v>131</v>
      </c>
      <c r="AO16" s="80"/>
    </row>
    <row r="17" spans="1:41" ht="28.5" customHeight="1" x14ac:dyDescent="0.35">
      <c r="A17" s="80"/>
      <c r="B17" s="85" t="s">
        <v>123</v>
      </c>
      <c r="C17" s="290" t="s">
        <v>128</v>
      </c>
      <c r="D17" s="291"/>
      <c r="E17" s="291"/>
      <c r="F17" s="292"/>
      <c r="G17" s="125">
        <f>IF(C17="","",VLOOKUP(C17,'VLOOKUP etc.'!$AH$2:$AI$7,2,FALSE))</f>
        <v>4</v>
      </c>
      <c r="H17" s="85" t="s">
        <v>131</v>
      </c>
      <c r="I17" s="80"/>
      <c r="J17" s="85" t="s">
        <v>123</v>
      </c>
      <c r="K17" s="290"/>
      <c r="L17" s="291"/>
      <c r="M17" s="291"/>
      <c r="N17" s="292"/>
      <c r="O17" s="125" t="str">
        <f>IF(K17="","",VLOOKUP(K17,'VLOOKUP etc.'!$AH$2:$AI$7,2,FALSE))</f>
        <v/>
      </c>
      <c r="P17" s="85" t="s">
        <v>131</v>
      </c>
      <c r="Q17" s="80"/>
      <c r="R17" s="85" t="s">
        <v>123</v>
      </c>
      <c r="S17" s="290"/>
      <c r="T17" s="291"/>
      <c r="U17" s="291"/>
      <c r="V17" s="292"/>
      <c r="W17" s="125" t="str">
        <f>IF(S17="","",VLOOKUP(S17,'VLOOKUP etc.'!$AH$2:$AI$7,2,FALSE))</f>
        <v/>
      </c>
      <c r="X17" s="85" t="s">
        <v>131</v>
      </c>
      <c r="Y17" s="80"/>
      <c r="Z17" s="85" t="s">
        <v>123</v>
      </c>
      <c r="AA17" s="290"/>
      <c r="AB17" s="291"/>
      <c r="AC17" s="291"/>
      <c r="AD17" s="292"/>
      <c r="AE17" s="125" t="str">
        <f>IF(AA17="","",VLOOKUP(AA17,'VLOOKUP etc.'!$AH$2:$AI$7,2,FALSE))</f>
        <v/>
      </c>
      <c r="AF17" s="85" t="s">
        <v>131</v>
      </c>
      <c r="AG17" s="80"/>
      <c r="AH17" s="85" t="s">
        <v>123</v>
      </c>
      <c r="AI17" s="290"/>
      <c r="AJ17" s="291"/>
      <c r="AK17" s="291"/>
      <c r="AL17" s="292"/>
      <c r="AM17" s="125" t="str">
        <f>IF(AI17="","",VLOOKUP(AI17,'VLOOKUP etc.'!$AH$2:$AI$7,2,FALSE))</f>
        <v/>
      </c>
      <c r="AN17" s="85" t="s">
        <v>131</v>
      </c>
      <c r="AO17" s="80"/>
    </row>
    <row r="18" spans="1:41" x14ac:dyDescent="0.3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1" x14ac:dyDescent="0.3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1:41" ht="18.5" x14ac:dyDescent="0.45">
      <c r="A20" s="80"/>
      <c r="B20" s="283" t="s">
        <v>160</v>
      </c>
      <c r="C20" s="284"/>
      <c r="D20" s="285"/>
      <c r="E20" s="285"/>
      <c r="F20" s="285"/>
      <c r="G20" s="285"/>
      <c r="H20" s="286"/>
      <c r="I20" s="80"/>
      <c r="J20" s="277"/>
      <c r="K20" s="277"/>
      <c r="L20" s="277"/>
      <c r="M20" s="277"/>
      <c r="N20" s="277"/>
      <c r="O20" s="277"/>
      <c r="P20" s="277"/>
      <c r="Q20" s="205"/>
      <c r="R20" s="277"/>
      <c r="S20" s="277"/>
      <c r="T20" s="277"/>
      <c r="U20" s="277"/>
      <c r="V20" s="277"/>
      <c r="W20" s="277"/>
      <c r="X20" s="277"/>
      <c r="Y20" s="205"/>
      <c r="Z20" s="277"/>
      <c r="AA20" s="277"/>
      <c r="AB20" s="277"/>
      <c r="AC20" s="277"/>
      <c r="AD20" s="277"/>
      <c r="AE20" s="277"/>
      <c r="AF20" s="277"/>
      <c r="AG20" s="205"/>
      <c r="AH20" s="277"/>
      <c r="AI20" s="277"/>
      <c r="AJ20" s="277"/>
      <c r="AK20" s="277"/>
      <c r="AL20" s="277"/>
      <c r="AM20" s="277"/>
      <c r="AN20" s="277"/>
      <c r="AO20" s="80"/>
    </row>
    <row r="21" spans="1:41" ht="28.5" customHeight="1" x14ac:dyDescent="0.35">
      <c r="A21" s="80"/>
      <c r="B21" s="280" t="s">
        <v>161</v>
      </c>
      <c r="C21" s="280"/>
      <c r="D21" s="74" t="s">
        <v>31</v>
      </c>
      <c r="E21" s="80"/>
      <c r="F21" s="80"/>
      <c r="G21" s="80"/>
      <c r="H21" s="80"/>
      <c r="I21" s="80"/>
      <c r="J21" s="278"/>
      <c r="K21" s="278"/>
      <c r="L21" s="92"/>
      <c r="M21" s="205"/>
      <c r="N21" s="205"/>
      <c r="O21" s="205"/>
      <c r="P21" s="205"/>
      <c r="Q21" s="205"/>
      <c r="R21" s="278"/>
      <c r="S21" s="278"/>
      <c r="T21" s="92"/>
      <c r="U21" s="205"/>
      <c r="V21" s="205"/>
      <c r="W21" s="205"/>
      <c r="X21" s="205"/>
      <c r="Y21" s="205"/>
      <c r="Z21" s="278"/>
      <c r="AA21" s="278"/>
      <c r="AB21" s="92"/>
      <c r="AC21" s="205"/>
      <c r="AD21" s="205"/>
      <c r="AE21" s="205"/>
      <c r="AF21" s="205"/>
      <c r="AG21" s="205"/>
      <c r="AH21" s="278"/>
      <c r="AI21" s="278"/>
      <c r="AJ21" s="92"/>
      <c r="AK21" s="205"/>
      <c r="AL21" s="205"/>
      <c r="AM21" s="205"/>
      <c r="AN21" s="205"/>
      <c r="AO21" s="80"/>
    </row>
    <row r="22" spans="1:41" x14ac:dyDescent="0.35">
      <c r="A22" s="80"/>
      <c r="B22" s="280" t="s">
        <v>162</v>
      </c>
      <c r="C22" s="280"/>
      <c r="D22" s="74" t="s">
        <v>31</v>
      </c>
      <c r="E22" s="80"/>
      <c r="F22" s="80"/>
      <c r="G22" s="80"/>
      <c r="H22" s="80"/>
      <c r="I22" s="80"/>
      <c r="J22" s="278"/>
      <c r="K22" s="278"/>
      <c r="L22" s="92"/>
      <c r="M22" s="205"/>
      <c r="N22" s="205"/>
      <c r="O22" s="205"/>
      <c r="P22" s="205"/>
      <c r="Q22" s="205"/>
      <c r="R22" s="278"/>
      <c r="S22" s="278"/>
      <c r="T22" s="92"/>
      <c r="U22" s="205"/>
      <c r="V22" s="205"/>
      <c r="W22" s="205"/>
      <c r="X22" s="205"/>
      <c r="Y22" s="205"/>
      <c r="Z22" s="278"/>
      <c r="AA22" s="278"/>
      <c r="AB22" s="92"/>
      <c r="AC22" s="205"/>
      <c r="AD22" s="205"/>
      <c r="AE22" s="205"/>
      <c r="AF22" s="205"/>
      <c r="AG22" s="205"/>
      <c r="AH22" s="278"/>
      <c r="AI22" s="278"/>
      <c r="AJ22" s="92"/>
      <c r="AK22" s="205"/>
      <c r="AL22" s="205"/>
      <c r="AM22" s="205"/>
      <c r="AN22" s="205"/>
      <c r="AO22" s="80"/>
    </row>
    <row r="23" spans="1:41" ht="14" customHeight="1" x14ac:dyDescent="0.35">
      <c r="A23" s="80"/>
      <c r="B23" s="280" t="s">
        <v>163</v>
      </c>
      <c r="C23" s="280"/>
      <c r="D23" s="74" t="s">
        <v>31</v>
      </c>
      <c r="E23" s="80"/>
      <c r="F23" s="80"/>
      <c r="G23" s="80"/>
      <c r="H23" s="80"/>
      <c r="I23" s="80"/>
      <c r="J23" s="278"/>
      <c r="K23" s="278"/>
      <c r="L23" s="92"/>
      <c r="M23" s="205"/>
      <c r="N23" s="205"/>
      <c r="O23" s="205"/>
      <c r="P23" s="205"/>
      <c r="Q23" s="205"/>
      <c r="R23" s="278"/>
      <c r="S23" s="278"/>
      <c r="T23" s="92"/>
      <c r="U23" s="205"/>
      <c r="V23" s="205"/>
      <c r="W23" s="205"/>
      <c r="X23" s="205"/>
      <c r="Y23" s="205"/>
      <c r="Z23" s="278"/>
      <c r="AA23" s="278"/>
      <c r="AB23" s="92"/>
      <c r="AC23" s="205"/>
      <c r="AD23" s="205"/>
      <c r="AE23" s="205"/>
      <c r="AF23" s="205"/>
      <c r="AG23" s="205"/>
      <c r="AH23" s="278"/>
      <c r="AI23" s="278"/>
      <c r="AJ23" s="92"/>
      <c r="AK23" s="205"/>
      <c r="AL23" s="205"/>
      <c r="AM23" s="205"/>
      <c r="AN23" s="205"/>
      <c r="AO23" s="80"/>
    </row>
    <row r="24" spans="1:41" ht="42.5" customHeight="1" x14ac:dyDescent="0.35">
      <c r="A24" s="80"/>
      <c r="B24" s="280" t="s">
        <v>164</v>
      </c>
      <c r="C24" s="280"/>
      <c r="D24" s="74" t="s">
        <v>31</v>
      </c>
      <c r="E24" s="80"/>
      <c r="F24" s="152" t="s">
        <v>348</v>
      </c>
      <c r="G24" s="80"/>
      <c r="H24" s="80"/>
      <c r="I24" s="80"/>
      <c r="J24" s="278"/>
      <c r="K24" s="278"/>
      <c r="L24" s="92"/>
      <c r="M24" s="205"/>
      <c r="N24" s="126"/>
      <c r="O24" s="205"/>
      <c r="P24" s="205"/>
      <c r="Q24" s="205"/>
      <c r="R24" s="278"/>
      <c r="S24" s="278"/>
      <c r="T24" s="92"/>
      <c r="U24" s="205"/>
      <c r="V24" s="126"/>
      <c r="W24" s="205"/>
      <c r="X24" s="205"/>
      <c r="Y24" s="205"/>
      <c r="Z24" s="278"/>
      <c r="AA24" s="278"/>
      <c r="AB24" s="92"/>
      <c r="AC24" s="205"/>
      <c r="AD24" s="126"/>
      <c r="AE24" s="205"/>
      <c r="AF24" s="205"/>
      <c r="AG24" s="205"/>
      <c r="AH24" s="278"/>
      <c r="AI24" s="278"/>
      <c r="AJ24" s="92"/>
      <c r="AK24" s="205"/>
      <c r="AL24" s="126"/>
      <c r="AM24" s="205"/>
      <c r="AN24" s="205"/>
      <c r="AO24" s="80"/>
    </row>
    <row r="25" spans="1:41" ht="28.5" customHeight="1" x14ac:dyDescent="0.35">
      <c r="A25" s="80"/>
      <c r="B25" s="280" t="s">
        <v>142</v>
      </c>
      <c r="C25" s="280"/>
      <c r="D25" s="74" t="s">
        <v>31</v>
      </c>
      <c r="E25" s="80"/>
      <c r="F25" s="73" t="str">
        <f>IF(OR(D21="",D22="",D23="",D24="",D25="",D26="",D27="",D28="",D29="",D30=""),"",IF(AND(D21="Yes",D22="Yes",D23="Yes",D24="Yes",D25="Yes",D26="Yes",D27="Yes",D28="Yes",D29="Yes",D30="Yes"),"Pass","Fail"))</f>
        <v>Pass</v>
      </c>
      <c r="G25" s="80"/>
      <c r="H25" s="80"/>
      <c r="I25" s="80"/>
      <c r="J25" s="278"/>
      <c r="K25" s="278"/>
      <c r="L25" s="92"/>
      <c r="M25" s="205"/>
      <c r="N25" s="92"/>
      <c r="O25" s="205"/>
      <c r="P25" s="205"/>
      <c r="Q25" s="205"/>
      <c r="R25" s="278"/>
      <c r="S25" s="278"/>
      <c r="T25" s="92"/>
      <c r="U25" s="205"/>
      <c r="V25" s="92"/>
      <c r="W25" s="205"/>
      <c r="X25" s="205"/>
      <c r="Y25" s="205"/>
      <c r="Z25" s="278"/>
      <c r="AA25" s="278"/>
      <c r="AB25" s="92"/>
      <c r="AC25" s="205"/>
      <c r="AD25" s="92"/>
      <c r="AE25" s="205"/>
      <c r="AF25" s="205"/>
      <c r="AG25" s="205"/>
      <c r="AH25" s="278"/>
      <c r="AI25" s="278"/>
      <c r="AJ25" s="92"/>
      <c r="AK25" s="205"/>
      <c r="AL25" s="92"/>
      <c r="AM25" s="205"/>
      <c r="AN25" s="205"/>
      <c r="AO25" s="80"/>
    </row>
    <row r="26" spans="1:41" ht="28.5" customHeight="1" x14ac:dyDescent="0.35">
      <c r="A26" s="80"/>
      <c r="B26" s="280" t="s">
        <v>143</v>
      </c>
      <c r="C26" s="280"/>
      <c r="D26" s="74" t="s">
        <v>31</v>
      </c>
      <c r="E26" s="80"/>
      <c r="F26" s="80"/>
      <c r="G26" s="80"/>
      <c r="H26" s="80"/>
      <c r="I26" s="80"/>
      <c r="J26" s="278"/>
      <c r="K26" s="278"/>
      <c r="L26" s="92"/>
      <c r="M26" s="205"/>
      <c r="N26" s="205"/>
      <c r="O26" s="205"/>
      <c r="P26" s="205"/>
      <c r="Q26" s="205"/>
      <c r="R26" s="278"/>
      <c r="S26" s="278"/>
      <c r="T26" s="92"/>
      <c r="U26" s="205"/>
      <c r="V26" s="205"/>
      <c r="W26" s="205"/>
      <c r="X26" s="205"/>
      <c r="Y26" s="205"/>
      <c r="Z26" s="278"/>
      <c r="AA26" s="278"/>
      <c r="AB26" s="92"/>
      <c r="AC26" s="205"/>
      <c r="AD26" s="205"/>
      <c r="AE26" s="205"/>
      <c r="AF26" s="205"/>
      <c r="AG26" s="205"/>
      <c r="AH26" s="278"/>
      <c r="AI26" s="278"/>
      <c r="AJ26" s="92"/>
      <c r="AK26" s="205"/>
      <c r="AL26" s="205"/>
      <c r="AM26" s="205"/>
      <c r="AN26" s="205"/>
      <c r="AO26" s="80"/>
    </row>
    <row r="27" spans="1:41" x14ac:dyDescent="0.35">
      <c r="A27" s="80"/>
      <c r="B27" s="280" t="s">
        <v>132</v>
      </c>
      <c r="C27" s="280"/>
      <c r="D27" s="74" t="s">
        <v>31</v>
      </c>
      <c r="E27" s="80"/>
      <c r="F27" s="80"/>
      <c r="G27" s="80"/>
      <c r="H27" s="80"/>
      <c r="I27" s="80"/>
      <c r="J27" s="278"/>
      <c r="K27" s="278"/>
      <c r="L27" s="92"/>
      <c r="M27" s="205"/>
      <c r="N27" s="205"/>
      <c r="O27" s="205"/>
      <c r="P27" s="205"/>
      <c r="Q27" s="205"/>
      <c r="R27" s="278"/>
      <c r="S27" s="278"/>
      <c r="T27" s="92"/>
      <c r="U27" s="205"/>
      <c r="V27" s="205"/>
      <c r="W27" s="205"/>
      <c r="X27" s="205"/>
      <c r="Y27" s="205"/>
      <c r="Z27" s="278"/>
      <c r="AA27" s="278"/>
      <c r="AB27" s="92"/>
      <c r="AC27" s="205"/>
      <c r="AD27" s="205"/>
      <c r="AE27" s="205"/>
      <c r="AF27" s="205"/>
      <c r="AG27" s="205"/>
      <c r="AH27" s="278"/>
      <c r="AI27" s="278"/>
      <c r="AJ27" s="92"/>
      <c r="AK27" s="205"/>
      <c r="AL27" s="205"/>
      <c r="AM27" s="205"/>
      <c r="AN27" s="205"/>
      <c r="AO27" s="80"/>
    </row>
    <row r="28" spans="1:41" ht="28.5" customHeight="1" x14ac:dyDescent="0.35">
      <c r="A28" s="80"/>
      <c r="B28" s="280" t="s">
        <v>133</v>
      </c>
      <c r="C28" s="280"/>
      <c r="D28" s="74" t="s">
        <v>31</v>
      </c>
      <c r="E28" s="80"/>
      <c r="F28" s="80"/>
      <c r="G28" s="80"/>
      <c r="H28" s="80"/>
      <c r="I28" s="80"/>
      <c r="J28" s="278"/>
      <c r="K28" s="278"/>
      <c r="L28" s="92"/>
      <c r="M28" s="205"/>
      <c r="N28" s="205"/>
      <c r="O28" s="205"/>
      <c r="P28" s="205"/>
      <c r="Q28" s="205"/>
      <c r="R28" s="278"/>
      <c r="S28" s="278"/>
      <c r="T28" s="92"/>
      <c r="U28" s="205"/>
      <c r="V28" s="205"/>
      <c r="W28" s="205"/>
      <c r="X28" s="205"/>
      <c r="Y28" s="205"/>
      <c r="Z28" s="278"/>
      <c r="AA28" s="278"/>
      <c r="AB28" s="92"/>
      <c r="AC28" s="205"/>
      <c r="AD28" s="205"/>
      <c r="AE28" s="205"/>
      <c r="AF28" s="205"/>
      <c r="AG28" s="205"/>
      <c r="AH28" s="278"/>
      <c r="AI28" s="278"/>
      <c r="AJ28" s="92"/>
      <c r="AK28" s="205"/>
      <c r="AL28" s="205"/>
      <c r="AM28" s="205"/>
      <c r="AN28" s="205"/>
      <c r="AO28" s="80"/>
    </row>
    <row r="29" spans="1:41" x14ac:dyDescent="0.35">
      <c r="A29" s="80"/>
      <c r="B29" s="281" t="s">
        <v>144</v>
      </c>
      <c r="C29" s="282"/>
      <c r="D29" s="74" t="s">
        <v>31</v>
      </c>
      <c r="E29" s="80"/>
      <c r="F29" s="80"/>
      <c r="G29" s="80"/>
      <c r="H29" s="80"/>
      <c r="I29" s="80"/>
      <c r="J29" s="278"/>
      <c r="K29" s="278"/>
      <c r="L29" s="92"/>
      <c r="M29" s="205"/>
      <c r="N29" s="205"/>
      <c r="O29" s="205"/>
      <c r="P29" s="205"/>
      <c r="Q29" s="205"/>
      <c r="R29" s="278"/>
      <c r="S29" s="278"/>
      <c r="T29" s="92"/>
      <c r="U29" s="205"/>
      <c r="V29" s="205"/>
      <c r="W29" s="205"/>
      <c r="X29" s="205"/>
      <c r="Y29" s="205"/>
      <c r="Z29" s="278"/>
      <c r="AA29" s="278"/>
      <c r="AB29" s="92"/>
      <c r="AC29" s="205"/>
      <c r="AD29" s="205"/>
      <c r="AE29" s="205"/>
      <c r="AF29" s="205"/>
      <c r="AG29" s="205"/>
      <c r="AH29" s="278"/>
      <c r="AI29" s="278"/>
      <c r="AJ29" s="92"/>
      <c r="AK29" s="205"/>
      <c r="AL29" s="205"/>
      <c r="AM29" s="205"/>
      <c r="AN29" s="205"/>
      <c r="AO29" s="80"/>
    </row>
    <row r="30" spans="1:41" ht="28" customHeight="1" x14ac:dyDescent="0.35">
      <c r="A30" s="80"/>
      <c r="B30" s="280" t="s">
        <v>134</v>
      </c>
      <c r="C30" s="280"/>
      <c r="D30" s="74" t="s">
        <v>31</v>
      </c>
      <c r="E30" s="80"/>
      <c r="F30" s="80"/>
      <c r="G30" s="80"/>
      <c r="H30" s="80"/>
      <c r="I30" s="80"/>
      <c r="J30" s="278"/>
      <c r="K30" s="278"/>
      <c r="L30" s="92"/>
      <c r="M30" s="205"/>
      <c r="N30" s="205"/>
      <c r="O30" s="205"/>
      <c r="P30" s="205"/>
      <c r="Q30" s="205"/>
      <c r="R30" s="278"/>
      <c r="S30" s="278"/>
      <c r="T30" s="92"/>
      <c r="U30" s="205"/>
      <c r="V30" s="205"/>
      <c r="W30" s="205"/>
      <c r="X30" s="205"/>
      <c r="Y30" s="205"/>
      <c r="Z30" s="278"/>
      <c r="AA30" s="278"/>
      <c r="AB30" s="92"/>
      <c r="AC30" s="205"/>
      <c r="AD30" s="205"/>
      <c r="AE30" s="205"/>
      <c r="AF30" s="205"/>
      <c r="AG30" s="205"/>
      <c r="AH30" s="278"/>
      <c r="AI30" s="278"/>
      <c r="AJ30" s="92"/>
      <c r="AK30" s="205"/>
      <c r="AL30" s="205"/>
      <c r="AM30" s="205"/>
      <c r="AN30" s="205"/>
      <c r="AO30" s="80"/>
    </row>
    <row r="31" spans="1:41" x14ac:dyDescent="0.35">
      <c r="A31" s="80"/>
      <c r="B31" s="80"/>
      <c r="C31" s="80"/>
      <c r="D31" s="80"/>
      <c r="E31" s="80"/>
      <c r="F31" s="80"/>
      <c r="G31" s="80"/>
      <c r="H31" s="80"/>
      <c r="I31" s="80"/>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80"/>
    </row>
    <row r="32" spans="1:41" x14ac:dyDescent="0.35">
      <c r="A32" s="80"/>
      <c r="B32" s="80"/>
      <c r="C32" s="80"/>
      <c r="D32" s="80"/>
      <c r="E32" s="80"/>
      <c r="F32" s="80"/>
      <c r="G32" s="80"/>
      <c r="H32" s="80"/>
      <c r="I32" s="80"/>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80"/>
    </row>
    <row r="33" spans="1:41" ht="18.5" x14ac:dyDescent="0.45">
      <c r="A33" s="80"/>
      <c r="B33" s="283" t="s">
        <v>168</v>
      </c>
      <c r="C33" s="285"/>
      <c r="D33" s="285"/>
      <c r="E33" s="285"/>
      <c r="F33" s="285"/>
      <c r="G33" s="285"/>
      <c r="H33" s="286"/>
      <c r="I33" s="80"/>
      <c r="J33" s="277"/>
      <c r="K33" s="277"/>
      <c r="L33" s="277"/>
      <c r="M33" s="277"/>
      <c r="N33" s="277"/>
      <c r="O33" s="277"/>
      <c r="P33" s="277"/>
      <c r="Q33" s="205"/>
      <c r="R33" s="277"/>
      <c r="S33" s="277"/>
      <c r="T33" s="277"/>
      <c r="U33" s="277"/>
      <c r="V33" s="277"/>
      <c r="W33" s="277"/>
      <c r="X33" s="277"/>
      <c r="Y33" s="205"/>
      <c r="Z33" s="277"/>
      <c r="AA33" s="277"/>
      <c r="AB33" s="277"/>
      <c r="AC33" s="277"/>
      <c r="AD33" s="277"/>
      <c r="AE33" s="277"/>
      <c r="AF33" s="277"/>
      <c r="AG33" s="205"/>
      <c r="AH33" s="277"/>
      <c r="AI33" s="277"/>
      <c r="AJ33" s="277"/>
      <c r="AK33" s="277"/>
      <c r="AL33" s="277"/>
      <c r="AM33" s="277"/>
      <c r="AN33" s="277"/>
      <c r="AO33" s="80"/>
    </row>
    <row r="34" spans="1:41" ht="28.5" customHeight="1" x14ac:dyDescent="0.35">
      <c r="A34" s="80"/>
      <c r="B34" s="281" t="s">
        <v>169</v>
      </c>
      <c r="C34" s="282"/>
      <c r="D34" s="94"/>
      <c r="E34" s="80"/>
      <c r="F34" s="80"/>
      <c r="G34" s="80"/>
      <c r="H34" s="80"/>
      <c r="I34" s="80"/>
      <c r="J34" s="278"/>
      <c r="K34" s="278"/>
      <c r="L34" s="92"/>
      <c r="M34" s="205"/>
      <c r="N34" s="205"/>
      <c r="O34" s="205"/>
      <c r="P34" s="205"/>
      <c r="Q34" s="205"/>
      <c r="R34" s="278"/>
      <c r="S34" s="278"/>
      <c r="T34" s="92"/>
      <c r="U34" s="205"/>
      <c r="V34" s="205"/>
      <c r="W34" s="205"/>
      <c r="X34" s="205"/>
      <c r="Y34" s="205"/>
      <c r="Z34" s="278"/>
      <c r="AA34" s="278"/>
      <c r="AB34" s="92"/>
      <c r="AC34" s="205"/>
      <c r="AD34" s="205"/>
      <c r="AE34" s="205"/>
      <c r="AF34" s="205"/>
      <c r="AG34" s="205"/>
      <c r="AH34" s="278"/>
      <c r="AI34" s="278"/>
      <c r="AJ34" s="92"/>
      <c r="AK34" s="205"/>
      <c r="AL34" s="205"/>
      <c r="AM34" s="205"/>
      <c r="AN34" s="205"/>
      <c r="AO34" s="80"/>
    </row>
    <row r="35" spans="1:41" ht="18.5" x14ac:dyDescent="0.35">
      <c r="A35" s="80"/>
      <c r="B35" s="84" t="s">
        <v>189</v>
      </c>
      <c r="C35" s="84" t="s">
        <v>170</v>
      </c>
      <c r="D35" s="84" t="s">
        <v>115</v>
      </c>
      <c r="E35" s="80"/>
      <c r="F35" s="80"/>
      <c r="G35" s="84" t="s">
        <v>130</v>
      </c>
      <c r="H35" s="80"/>
      <c r="I35" s="80"/>
      <c r="J35" s="126"/>
      <c r="K35" s="126"/>
      <c r="L35" s="126"/>
      <c r="M35" s="205"/>
      <c r="N35" s="205"/>
      <c r="O35" s="126"/>
      <c r="P35" s="205"/>
      <c r="Q35" s="205"/>
      <c r="R35" s="126"/>
      <c r="S35" s="126"/>
      <c r="T35" s="126"/>
      <c r="U35" s="205"/>
      <c r="V35" s="205"/>
      <c r="W35" s="126"/>
      <c r="X35" s="205"/>
      <c r="Y35" s="205"/>
      <c r="Z35" s="126"/>
      <c r="AA35" s="126"/>
      <c r="AB35" s="126"/>
      <c r="AC35" s="205"/>
      <c r="AD35" s="205"/>
      <c r="AE35" s="126"/>
      <c r="AF35" s="205"/>
      <c r="AG35" s="205"/>
      <c r="AH35" s="126"/>
      <c r="AI35" s="126"/>
      <c r="AJ35" s="126"/>
      <c r="AK35" s="205"/>
      <c r="AL35" s="205"/>
      <c r="AM35" s="126"/>
      <c r="AN35" s="205"/>
      <c r="AO35" s="80"/>
    </row>
    <row r="36" spans="1:41" x14ac:dyDescent="0.35">
      <c r="A36" s="80"/>
      <c r="B36" s="55"/>
      <c r="C36" s="74"/>
      <c r="D36" s="75" t="s">
        <v>150</v>
      </c>
      <c r="E36" s="80"/>
      <c r="F36" s="80"/>
      <c r="G36" s="80"/>
      <c r="H36" s="80"/>
      <c r="I36" s="80"/>
      <c r="J36" s="206"/>
      <c r="K36" s="92"/>
      <c r="L36" s="205"/>
      <c r="M36" s="205"/>
      <c r="N36" s="205"/>
      <c r="O36" s="205"/>
      <c r="P36" s="205"/>
      <c r="Q36" s="205"/>
      <c r="R36" s="206"/>
      <c r="S36" s="92"/>
      <c r="T36" s="205"/>
      <c r="U36" s="205"/>
      <c r="V36" s="205"/>
      <c r="W36" s="205"/>
      <c r="X36" s="205"/>
      <c r="Y36" s="205"/>
      <c r="Z36" s="206"/>
      <c r="AA36" s="92"/>
      <c r="AB36" s="205"/>
      <c r="AC36" s="205"/>
      <c r="AD36" s="205"/>
      <c r="AE36" s="205"/>
      <c r="AF36" s="205"/>
      <c r="AG36" s="205"/>
      <c r="AH36" s="206"/>
      <c r="AI36" s="92"/>
      <c r="AJ36" s="205"/>
      <c r="AK36" s="205"/>
      <c r="AL36" s="205"/>
      <c r="AM36" s="205"/>
      <c r="AN36" s="205"/>
      <c r="AO36" s="80"/>
    </row>
    <row r="37" spans="1:41" x14ac:dyDescent="0.35">
      <c r="A37" s="80"/>
      <c r="B37" s="88"/>
      <c r="C37" s="65"/>
      <c r="D37" s="75" t="s">
        <v>150</v>
      </c>
      <c r="E37" s="80"/>
      <c r="F37" s="80"/>
      <c r="G37" s="80"/>
      <c r="H37" s="80"/>
      <c r="I37" s="80"/>
      <c r="J37" s="206"/>
      <c r="K37" s="92"/>
      <c r="L37" s="205"/>
      <c r="M37" s="205"/>
      <c r="N37" s="205"/>
      <c r="O37" s="205"/>
      <c r="P37" s="205"/>
      <c r="Q37" s="205"/>
      <c r="R37" s="206"/>
      <c r="S37" s="92"/>
      <c r="T37" s="205"/>
      <c r="U37" s="205"/>
      <c r="V37" s="205"/>
      <c r="W37" s="205"/>
      <c r="X37" s="205"/>
      <c r="Y37" s="205"/>
      <c r="Z37" s="206"/>
      <c r="AA37" s="92"/>
      <c r="AB37" s="205"/>
      <c r="AC37" s="205"/>
      <c r="AD37" s="205"/>
      <c r="AE37" s="205"/>
      <c r="AF37" s="205"/>
      <c r="AG37" s="205"/>
      <c r="AH37" s="206"/>
      <c r="AI37" s="92"/>
      <c r="AJ37" s="205"/>
      <c r="AK37" s="205"/>
      <c r="AL37" s="205"/>
      <c r="AM37" s="205"/>
      <c r="AN37" s="205"/>
      <c r="AO37" s="80"/>
    </row>
    <row r="38" spans="1:41" x14ac:dyDescent="0.35">
      <c r="A38" s="80"/>
      <c r="B38" s="88"/>
      <c r="C38" s="65"/>
      <c r="D38" s="75" t="s">
        <v>150</v>
      </c>
      <c r="E38" s="80"/>
      <c r="F38" s="80"/>
      <c r="G38" s="80"/>
      <c r="H38" s="80"/>
      <c r="I38" s="80"/>
      <c r="J38" s="206"/>
      <c r="K38" s="92"/>
      <c r="L38" s="205"/>
      <c r="M38" s="205"/>
      <c r="N38" s="205"/>
      <c r="O38" s="205"/>
      <c r="P38" s="205"/>
      <c r="Q38" s="205"/>
      <c r="R38" s="206"/>
      <c r="S38" s="92"/>
      <c r="T38" s="205"/>
      <c r="U38" s="205"/>
      <c r="V38" s="205"/>
      <c r="W38" s="205"/>
      <c r="X38" s="205"/>
      <c r="Y38" s="205"/>
      <c r="Z38" s="206"/>
      <c r="AA38" s="92"/>
      <c r="AB38" s="205"/>
      <c r="AC38" s="205"/>
      <c r="AD38" s="205"/>
      <c r="AE38" s="205"/>
      <c r="AF38" s="205"/>
      <c r="AG38" s="205"/>
      <c r="AH38" s="206"/>
      <c r="AI38" s="92"/>
      <c r="AJ38" s="205"/>
      <c r="AK38" s="205"/>
      <c r="AL38" s="205"/>
      <c r="AM38" s="205"/>
      <c r="AN38" s="205"/>
      <c r="AO38" s="80"/>
    </row>
    <row r="39" spans="1:41" x14ac:dyDescent="0.35">
      <c r="A39" s="80"/>
      <c r="B39" s="88"/>
      <c r="C39" s="65"/>
      <c r="D39" s="75" t="s">
        <v>150</v>
      </c>
      <c r="E39" s="80"/>
      <c r="F39" s="80"/>
      <c r="G39" s="80"/>
      <c r="H39" s="80"/>
      <c r="I39" s="80"/>
      <c r="J39" s="206"/>
      <c r="K39" s="92"/>
      <c r="L39" s="205"/>
      <c r="M39" s="205"/>
      <c r="N39" s="205"/>
      <c r="O39" s="205"/>
      <c r="P39" s="205"/>
      <c r="Q39" s="205"/>
      <c r="R39" s="206"/>
      <c r="S39" s="92"/>
      <c r="T39" s="205"/>
      <c r="U39" s="205"/>
      <c r="V39" s="205"/>
      <c r="W39" s="205"/>
      <c r="X39" s="205"/>
      <c r="Y39" s="205"/>
      <c r="Z39" s="206"/>
      <c r="AA39" s="92"/>
      <c r="AB39" s="205"/>
      <c r="AC39" s="205"/>
      <c r="AD39" s="205"/>
      <c r="AE39" s="205"/>
      <c r="AF39" s="205"/>
      <c r="AG39" s="205"/>
      <c r="AH39" s="206"/>
      <c r="AI39" s="92"/>
      <c r="AJ39" s="205"/>
      <c r="AK39" s="205"/>
      <c r="AL39" s="205"/>
      <c r="AM39" s="205"/>
      <c r="AN39" s="205"/>
      <c r="AO39" s="80"/>
    </row>
    <row r="40" spans="1:41" x14ac:dyDescent="0.35">
      <c r="A40" s="80"/>
      <c r="B40" s="88"/>
      <c r="C40" s="65"/>
      <c r="D40" s="75" t="s">
        <v>150</v>
      </c>
      <c r="E40" s="80"/>
      <c r="F40" s="80"/>
      <c r="G40" s="80"/>
      <c r="H40" s="80"/>
      <c r="I40" s="80"/>
      <c r="J40" s="206"/>
      <c r="K40" s="92"/>
      <c r="L40" s="205"/>
      <c r="M40" s="205"/>
      <c r="N40" s="205"/>
      <c r="O40" s="205"/>
      <c r="P40" s="205"/>
      <c r="Q40" s="205"/>
      <c r="R40" s="206"/>
      <c r="S40" s="92"/>
      <c r="T40" s="205"/>
      <c r="U40" s="205"/>
      <c r="V40" s="205"/>
      <c r="W40" s="205"/>
      <c r="X40" s="205"/>
      <c r="Y40" s="205"/>
      <c r="Z40" s="206"/>
      <c r="AA40" s="92"/>
      <c r="AB40" s="205"/>
      <c r="AC40" s="205"/>
      <c r="AD40" s="205"/>
      <c r="AE40" s="205"/>
      <c r="AF40" s="205"/>
      <c r="AG40" s="205"/>
      <c r="AH40" s="206"/>
      <c r="AI40" s="92"/>
      <c r="AJ40" s="205"/>
      <c r="AK40" s="205"/>
      <c r="AL40" s="205"/>
      <c r="AM40" s="205"/>
      <c r="AN40" s="205"/>
      <c r="AO40" s="80"/>
    </row>
    <row r="41" spans="1:41" x14ac:dyDescent="0.35">
      <c r="A41" s="80"/>
      <c r="B41" s="88"/>
      <c r="C41" s="65"/>
      <c r="D41" s="75" t="s">
        <v>150</v>
      </c>
      <c r="E41" s="80"/>
      <c r="F41" s="80"/>
      <c r="G41" s="80"/>
      <c r="H41" s="80"/>
      <c r="I41" s="80"/>
      <c r="J41" s="206"/>
      <c r="K41" s="92"/>
      <c r="L41" s="205"/>
      <c r="M41" s="205"/>
      <c r="N41" s="205"/>
      <c r="O41" s="205"/>
      <c r="P41" s="205"/>
      <c r="Q41" s="205"/>
      <c r="R41" s="206"/>
      <c r="S41" s="92"/>
      <c r="T41" s="205"/>
      <c r="U41" s="205"/>
      <c r="V41" s="205"/>
      <c r="W41" s="205"/>
      <c r="X41" s="205"/>
      <c r="Y41" s="205"/>
      <c r="Z41" s="206"/>
      <c r="AA41" s="92"/>
      <c r="AB41" s="205"/>
      <c r="AC41" s="205"/>
      <c r="AD41" s="205"/>
      <c r="AE41" s="205"/>
      <c r="AF41" s="205"/>
      <c r="AG41" s="205"/>
      <c r="AH41" s="206"/>
      <c r="AI41" s="92"/>
      <c r="AJ41" s="205"/>
      <c r="AK41" s="205"/>
      <c r="AL41" s="205"/>
      <c r="AM41" s="205"/>
      <c r="AN41" s="205"/>
      <c r="AO41" s="80"/>
    </row>
    <row r="42" spans="1:41" ht="18.5" x14ac:dyDescent="0.35">
      <c r="A42" s="80"/>
      <c r="B42" s="116" t="s">
        <v>339</v>
      </c>
      <c r="C42" s="116" t="s">
        <v>171</v>
      </c>
      <c r="D42" s="80"/>
      <c r="E42" s="80"/>
      <c r="F42" s="80"/>
      <c r="G42" s="80"/>
      <c r="H42" s="80"/>
      <c r="I42" s="80"/>
      <c r="J42" s="126"/>
      <c r="K42" s="126"/>
      <c r="L42" s="205"/>
      <c r="M42" s="205"/>
      <c r="N42" s="205"/>
      <c r="O42" s="205"/>
      <c r="P42" s="205"/>
      <c r="Q42" s="205"/>
      <c r="R42" s="126"/>
      <c r="S42" s="126"/>
      <c r="T42" s="205"/>
      <c r="U42" s="205"/>
      <c r="V42" s="205"/>
      <c r="W42" s="205"/>
      <c r="X42" s="205"/>
      <c r="Y42" s="205"/>
      <c r="Z42" s="126"/>
      <c r="AA42" s="126"/>
      <c r="AB42" s="205"/>
      <c r="AC42" s="205"/>
      <c r="AD42" s="205"/>
      <c r="AE42" s="205"/>
      <c r="AF42" s="205"/>
      <c r="AG42" s="205"/>
      <c r="AH42" s="126"/>
      <c r="AI42" s="126"/>
      <c r="AJ42" s="205"/>
      <c r="AK42" s="205"/>
      <c r="AL42" s="205"/>
      <c r="AM42" s="205"/>
      <c r="AN42" s="205"/>
      <c r="AO42" s="80"/>
    </row>
    <row r="43" spans="1:41" x14ac:dyDescent="0.35">
      <c r="A43" s="80"/>
      <c r="B43" s="107"/>
      <c r="C43" s="74">
        <v>13</v>
      </c>
      <c r="D43" s="75" t="s">
        <v>122</v>
      </c>
      <c r="E43" s="80"/>
      <c r="F43" s="80"/>
      <c r="G43" s="119">
        <f>IF(C43="","",VLOOKUP(C43,'VLOOKUP etc.'!$AO$2:$AP$202,2,FALSE))</f>
        <v>13</v>
      </c>
      <c r="H43" s="80"/>
      <c r="I43" s="80"/>
      <c r="J43" s="207"/>
      <c r="K43" s="92"/>
      <c r="L43" s="205"/>
      <c r="M43" s="205"/>
      <c r="N43" s="205"/>
      <c r="O43" s="208"/>
      <c r="P43" s="205"/>
      <c r="Q43" s="205"/>
      <c r="R43" s="207"/>
      <c r="S43" s="92"/>
      <c r="T43" s="205"/>
      <c r="U43" s="205"/>
      <c r="V43" s="205"/>
      <c r="W43" s="208"/>
      <c r="X43" s="205"/>
      <c r="Y43" s="205"/>
      <c r="Z43" s="207"/>
      <c r="AA43" s="92"/>
      <c r="AB43" s="205"/>
      <c r="AC43" s="205"/>
      <c r="AD43" s="205"/>
      <c r="AE43" s="208"/>
      <c r="AF43" s="205"/>
      <c r="AG43" s="205"/>
      <c r="AH43" s="207"/>
      <c r="AI43" s="92"/>
      <c r="AJ43" s="205"/>
      <c r="AK43" s="205"/>
      <c r="AL43" s="205"/>
      <c r="AM43" s="208"/>
      <c r="AN43" s="205"/>
      <c r="AO43" s="80"/>
    </row>
    <row r="44" spans="1:41" x14ac:dyDescent="0.35">
      <c r="A44" s="80"/>
      <c r="B44" s="71"/>
      <c r="C44" s="144"/>
      <c r="D44" s="75" t="s">
        <v>122</v>
      </c>
      <c r="E44" s="80"/>
      <c r="F44" s="80"/>
      <c r="G44" s="119" t="str">
        <f>IF(C44="","",VLOOKUP(C44,'VLOOKUP etc.'!$AO$2:$AP$202,2,FALSE))</f>
        <v/>
      </c>
      <c r="H44" s="80"/>
      <c r="I44" s="80"/>
      <c r="J44" s="207"/>
      <c r="K44" s="92"/>
      <c r="L44" s="205"/>
      <c r="M44" s="205"/>
      <c r="N44" s="205"/>
      <c r="O44" s="208"/>
      <c r="P44" s="205"/>
      <c r="Q44" s="205"/>
      <c r="R44" s="207"/>
      <c r="S44" s="92"/>
      <c r="T44" s="205"/>
      <c r="U44" s="205"/>
      <c r="V44" s="205"/>
      <c r="W44" s="208"/>
      <c r="X44" s="205"/>
      <c r="Y44" s="205"/>
      <c r="Z44" s="207"/>
      <c r="AA44" s="92"/>
      <c r="AB44" s="205"/>
      <c r="AC44" s="205"/>
      <c r="AD44" s="205"/>
      <c r="AE44" s="208"/>
      <c r="AF44" s="205"/>
      <c r="AG44" s="205"/>
      <c r="AH44" s="207"/>
      <c r="AI44" s="92"/>
      <c r="AJ44" s="205"/>
      <c r="AK44" s="205"/>
      <c r="AL44" s="205"/>
      <c r="AM44" s="208"/>
      <c r="AN44" s="205"/>
      <c r="AO44" s="80"/>
    </row>
    <row r="45" spans="1:41" x14ac:dyDescent="0.35">
      <c r="A45" s="80"/>
      <c r="B45" s="71"/>
      <c r="C45" s="144"/>
      <c r="D45" s="75" t="s">
        <v>122</v>
      </c>
      <c r="E45" s="80"/>
      <c r="F45" s="80"/>
      <c r="G45" s="119" t="str">
        <f>IF(C45="","",VLOOKUP(C45,'VLOOKUP etc.'!$AO$2:$AP$202,2,FALSE))</f>
        <v/>
      </c>
      <c r="H45" s="80"/>
      <c r="I45" s="80"/>
      <c r="J45" s="207"/>
      <c r="K45" s="92"/>
      <c r="L45" s="205"/>
      <c r="M45" s="205"/>
      <c r="N45" s="205"/>
      <c r="O45" s="208"/>
      <c r="P45" s="205"/>
      <c r="Q45" s="205"/>
      <c r="R45" s="207"/>
      <c r="S45" s="92"/>
      <c r="T45" s="205"/>
      <c r="U45" s="205"/>
      <c r="V45" s="205"/>
      <c r="W45" s="208"/>
      <c r="X45" s="205"/>
      <c r="Y45" s="205"/>
      <c r="Z45" s="207"/>
      <c r="AA45" s="92"/>
      <c r="AB45" s="205"/>
      <c r="AC45" s="205"/>
      <c r="AD45" s="205"/>
      <c r="AE45" s="208"/>
      <c r="AF45" s="205"/>
      <c r="AG45" s="205"/>
      <c r="AH45" s="207"/>
      <c r="AI45" s="92"/>
      <c r="AJ45" s="205"/>
      <c r="AK45" s="205"/>
      <c r="AL45" s="205"/>
      <c r="AM45" s="208"/>
      <c r="AN45" s="205"/>
      <c r="AO45" s="80"/>
    </row>
    <row r="46" spans="1:41" x14ac:dyDescent="0.35">
      <c r="A46" s="80"/>
      <c r="B46" s="71"/>
      <c r="C46" s="144"/>
      <c r="D46" s="75" t="s">
        <v>122</v>
      </c>
      <c r="E46" s="80"/>
      <c r="F46" s="80"/>
      <c r="G46" s="119" t="str">
        <f>IF(C46="","",VLOOKUP(C46,'VLOOKUP etc.'!$AO$2:$AP$202,2,FALSE))</f>
        <v/>
      </c>
      <c r="H46" s="80"/>
      <c r="I46" s="80"/>
      <c r="J46" s="207"/>
      <c r="K46" s="92"/>
      <c r="L46" s="205"/>
      <c r="M46" s="205"/>
      <c r="N46" s="205"/>
      <c r="O46" s="208"/>
      <c r="P46" s="205"/>
      <c r="Q46" s="205"/>
      <c r="R46" s="207"/>
      <c r="S46" s="92"/>
      <c r="T46" s="205"/>
      <c r="U46" s="205"/>
      <c r="V46" s="205"/>
      <c r="W46" s="208"/>
      <c r="X46" s="205"/>
      <c r="Y46" s="205"/>
      <c r="Z46" s="207"/>
      <c r="AA46" s="92"/>
      <c r="AB46" s="205"/>
      <c r="AC46" s="205"/>
      <c r="AD46" s="205"/>
      <c r="AE46" s="208"/>
      <c r="AF46" s="205"/>
      <c r="AG46" s="205"/>
      <c r="AH46" s="207"/>
      <c r="AI46" s="92"/>
      <c r="AJ46" s="205"/>
      <c r="AK46" s="205"/>
      <c r="AL46" s="205"/>
      <c r="AM46" s="208"/>
      <c r="AN46" s="205"/>
      <c r="AO46" s="80"/>
    </row>
    <row r="47" spans="1:41" x14ac:dyDescent="0.35">
      <c r="A47" s="80"/>
      <c r="B47" s="71"/>
      <c r="C47" s="144"/>
      <c r="D47" s="75" t="s">
        <v>122</v>
      </c>
      <c r="E47" s="80"/>
      <c r="F47" s="80"/>
      <c r="G47" s="119" t="str">
        <f>IF(C47="","",VLOOKUP(C47,'VLOOKUP etc.'!$AO$2:$AP$202,2,FALSE))</f>
        <v/>
      </c>
      <c r="H47" s="80"/>
      <c r="I47" s="80"/>
      <c r="J47" s="207"/>
      <c r="K47" s="92"/>
      <c r="L47" s="205"/>
      <c r="M47" s="205"/>
      <c r="N47" s="205"/>
      <c r="O47" s="208"/>
      <c r="P47" s="205"/>
      <c r="Q47" s="205"/>
      <c r="R47" s="207"/>
      <c r="S47" s="92"/>
      <c r="T47" s="205"/>
      <c r="U47" s="205"/>
      <c r="V47" s="205"/>
      <c r="W47" s="208"/>
      <c r="X47" s="205"/>
      <c r="Y47" s="205"/>
      <c r="Z47" s="207"/>
      <c r="AA47" s="92"/>
      <c r="AB47" s="205"/>
      <c r="AC47" s="205"/>
      <c r="AD47" s="205"/>
      <c r="AE47" s="208"/>
      <c r="AF47" s="205"/>
      <c r="AG47" s="205"/>
      <c r="AH47" s="207"/>
      <c r="AI47" s="92"/>
      <c r="AJ47" s="205"/>
      <c r="AK47" s="205"/>
      <c r="AL47" s="205"/>
      <c r="AM47" s="208"/>
      <c r="AN47" s="205"/>
      <c r="AO47" s="80"/>
    </row>
    <row r="48" spans="1:41" x14ac:dyDescent="0.35">
      <c r="A48" s="80"/>
      <c r="B48" s="71"/>
      <c r="C48" s="144"/>
      <c r="D48" s="75" t="s">
        <v>122</v>
      </c>
      <c r="E48" s="80"/>
      <c r="F48" s="80"/>
      <c r="G48" s="119" t="str">
        <f>IF(C48="","",VLOOKUP(C48,'VLOOKUP etc.'!$AO$2:$AP$202,2,FALSE))</f>
        <v/>
      </c>
      <c r="H48" s="80"/>
      <c r="I48" s="80"/>
      <c r="J48" s="207"/>
      <c r="K48" s="92"/>
      <c r="L48" s="205"/>
      <c r="M48" s="205"/>
      <c r="N48" s="205"/>
      <c r="O48" s="208"/>
      <c r="P48" s="205"/>
      <c r="Q48" s="205"/>
      <c r="R48" s="207"/>
      <c r="S48" s="92"/>
      <c r="T48" s="205"/>
      <c r="U48" s="205"/>
      <c r="V48" s="205"/>
      <c r="W48" s="208"/>
      <c r="X48" s="205"/>
      <c r="Y48" s="205"/>
      <c r="Z48" s="207"/>
      <c r="AA48" s="92"/>
      <c r="AB48" s="205"/>
      <c r="AC48" s="205"/>
      <c r="AD48" s="205"/>
      <c r="AE48" s="208"/>
      <c r="AF48" s="205"/>
      <c r="AG48" s="205"/>
      <c r="AH48" s="207"/>
      <c r="AI48" s="92"/>
      <c r="AJ48" s="205"/>
      <c r="AK48" s="205"/>
      <c r="AL48" s="205"/>
      <c r="AM48" s="208"/>
      <c r="AN48" s="205"/>
      <c r="AO48" s="80"/>
    </row>
    <row r="49" spans="1:41" ht="37" x14ac:dyDescent="0.35">
      <c r="A49" s="80"/>
      <c r="B49" s="152" t="s">
        <v>349</v>
      </c>
      <c r="C49" s="152" t="s">
        <v>172</v>
      </c>
      <c r="D49" s="146" t="s">
        <v>173</v>
      </c>
      <c r="E49" s="117" t="s">
        <v>174</v>
      </c>
      <c r="F49" s="80"/>
      <c r="G49" s="80"/>
      <c r="H49" s="80"/>
      <c r="I49" s="80"/>
      <c r="J49" s="126"/>
      <c r="K49" s="126"/>
      <c r="L49" s="209"/>
      <c r="M49" s="209"/>
      <c r="N49" s="205"/>
      <c r="O49" s="205"/>
      <c r="P49" s="205"/>
      <c r="Q49" s="205"/>
      <c r="R49" s="126"/>
      <c r="S49" s="126"/>
      <c r="T49" s="209"/>
      <c r="U49" s="209"/>
      <c r="V49" s="205"/>
      <c r="W49" s="205"/>
      <c r="X49" s="205"/>
      <c r="Y49" s="205"/>
      <c r="Z49" s="126"/>
      <c r="AA49" s="126"/>
      <c r="AB49" s="209"/>
      <c r="AC49" s="209"/>
      <c r="AD49" s="205"/>
      <c r="AE49" s="205"/>
      <c r="AF49" s="205"/>
      <c r="AG49" s="205"/>
      <c r="AH49" s="126"/>
      <c r="AI49" s="126"/>
      <c r="AJ49" s="209"/>
      <c r="AK49" s="209"/>
      <c r="AL49" s="205"/>
      <c r="AM49" s="205"/>
      <c r="AN49" s="205"/>
      <c r="AO49" s="80"/>
    </row>
    <row r="50" spans="1:41" ht="14.5" customHeight="1" x14ac:dyDescent="0.35">
      <c r="A50" s="80"/>
      <c r="B50" s="77" t="s">
        <v>175</v>
      </c>
      <c r="C50" s="77"/>
      <c r="D50" s="77"/>
      <c r="E50" s="73">
        <f>C50-D50</f>
        <v>0</v>
      </c>
      <c r="F50" s="80"/>
      <c r="G50" s="287" t="s">
        <v>350</v>
      </c>
      <c r="H50" s="80"/>
      <c r="I50" s="80"/>
      <c r="J50" s="205"/>
      <c r="K50" s="205"/>
      <c r="L50" s="205"/>
      <c r="M50" s="92"/>
      <c r="N50" s="205"/>
      <c r="O50" s="279"/>
      <c r="P50" s="205"/>
      <c r="Q50" s="205"/>
      <c r="R50" s="205"/>
      <c r="S50" s="205"/>
      <c r="T50" s="205"/>
      <c r="U50" s="92"/>
      <c r="V50" s="205"/>
      <c r="W50" s="279"/>
      <c r="X50" s="205"/>
      <c r="Y50" s="205"/>
      <c r="Z50" s="205"/>
      <c r="AA50" s="205"/>
      <c r="AB50" s="205"/>
      <c r="AC50" s="92"/>
      <c r="AD50" s="205"/>
      <c r="AE50" s="279"/>
      <c r="AF50" s="205"/>
      <c r="AG50" s="205"/>
      <c r="AH50" s="205"/>
      <c r="AI50" s="205"/>
      <c r="AJ50" s="205"/>
      <c r="AK50" s="92"/>
      <c r="AL50" s="205"/>
      <c r="AM50" s="279"/>
      <c r="AN50" s="205"/>
      <c r="AO50" s="80"/>
    </row>
    <row r="51" spans="1:41" x14ac:dyDescent="0.35">
      <c r="A51" s="80"/>
      <c r="B51" s="77" t="s">
        <v>176</v>
      </c>
      <c r="C51" s="77"/>
      <c r="D51" s="77"/>
      <c r="E51" s="73">
        <f>E50+C51-D51</f>
        <v>0</v>
      </c>
      <c r="F51" s="80"/>
      <c r="G51" s="288"/>
      <c r="H51" s="80"/>
      <c r="I51" s="80"/>
      <c r="J51" s="205"/>
      <c r="K51" s="205"/>
      <c r="L51" s="205"/>
      <c r="M51" s="92"/>
      <c r="N51" s="205"/>
      <c r="O51" s="279"/>
      <c r="P51" s="205"/>
      <c r="Q51" s="205"/>
      <c r="R51" s="205"/>
      <c r="S51" s="205"/>
      <c r="T51" s="205"/>
      <c r="U51" s="92"/>
      <c r="V51" s="205"/>
      <c r="W51" s="279"/>
      <c r="X51" s="205"/>
      <c r="Y51" s="205"/>
      <c r="Z51" s="205"/>
      <c r="AA51" s="205"/>
      <c r="AB51" s="205"/>
      <c r="AC51" s="92"/>
      <c r="AD51" s="205"/>
      <c r="AE51" s="279"/>
      <c r="AF51" s="205"/>
      <c r="AG51" s="205"/>
      <c r="AH51" s="205"/>
      <c r="AI51" s="205"/>
      <c r="AJ51" s="205"/>
      <c r="AK51" s="92"/>
      <c r="AL51" s="205"/>
      <c r="AM51" s="279"/>
      <c r="AN51" s="205"/>
      <c r="AO51" s="80"/>
    </row>
    <row r="52" spans="1:41" x14ac:dyDescent="0.35">
      <c r="A52" s="80"/>
      <c r="B52" s="77" t="s">
        <v>177</v>
      </c>
      <c r="C52" s="77"/>
      <c r="D52" s="77"/>
      <c r="E52" s="73">
        <f>E51+C52-D52</f>
        <v>0</v>
      </c>
      <c r="F52" s="80"/>
      <c r="G52" s="288"/>
      <c r="H52" s="80"/>
      <c r="I52" s="80"/>
      <c r="J52" s="205"/>
      <c r="K52" s="205"/>
      <c r="L52" s="205"/>
      <c r="M52" s="92"/>
      <c r="N52" s="205"/>
      <c r="O52" s="279"/>
      <c r="P52" s="205"/>
      <c r="Q52" s="205"/>
      <c r="R52" s="205"/>
      <c r="S52" s="205"/>
      <c r="T52" s="205"/>
      <c r="U52" s="92"/>
      <c r="V52" s="205"/>
      <c r="W52" s="279"/>
      <c r="X52" s="205"/>
      <c r="Y52" s="205"/>
      <c r="Z52" s="205"/>
      <c r="AA52" s="205"/>
      <c r="AB52" s="205"/>
      <c r="AC52" s="92"/>
      <c r="AD52" s="205"/>
      <c r="AE52" s="279"/>
      <c r="AF52" s="205"/>
      <c r="AG52" s="205"/>
      <c r="AH52" s="205"/>
      <c r="AI52" s="205"/>
      <c r="AJ52" s="205"/>
      <c r="AK52" s="92"/>
      <c r="AL52" s="205"/>
      <c r="AM52" s="279"/>
      <c r="AN52" s="205"/>
      <c r="AO52" s="80"/>
    </row>
    <row r="53" spans="1:41" x14ac:dyDescent="0.35">
      <c r="A53" s="80"/>
      <c r="B53" s="77" t="s">
        <v>178</v>
      </c>
      <c r="C53" s="77"/>
      <c r="D53" s="77"/>
      <c r="E53" s="73">
        <f t="shared" ref="E53:E61" si="0">E52+C53-D53</f>
        <v>0</v>
      </c>
      <c r="F53" s="80"/>
      <c r="G53" s="288"/>
      <c r="H53" s="80"/>
      <c r="I53" s="80"/>
      <c r="J53" s="205"/>
      <c r="K53" s="205"/>
      <c r="L53" s="205"/>
      <c r="M53" s="92"/>
      <c r="N53" s="205"/>
      <c r="O53" s="279"/>
      <c r="P53" s="205"/>
      <c r="Q53" s="205"/>
      <c r="R53" s="205"/>
      <c r="S53" s="205"/>
      <c r="T53" s="205"/>
      <c r="U53" s="92"/>
      <c r="V53" s="205"/>
      <c r="W53" s="279"/>
      <c r="X53" s="205"/>
      <c r="Y53" s="205"/>
      <c r="Z53" s="205"/>
      <c r="AA53" s="205"/>
      <c r="AB53" s="205"/>
      <c r="AC53" s="92"/>
      <c r="AD53" s="205"/>
      <c r="AE53" s="279"/>
      <c r="AF53" s="205"/>
      <c r="AG53" s="205"/>
      <c r="AH53" s="205"/>
      <c r="AI53" s="205"/>
      <c r="AJ53" s="205"/>
      <c r="AK53" s="92"/>
      <c r="AL53" s="205"/>
      <c r="AM53" s="279"/>
      <c r="AN53" s="205"/>
      <c r="AO53" s="80"/>
    </row>
    <row r="54" spans="1:41" x14ac:dyDescent="0.35">
      <c r="A54" s="80"/>
      <c r="B54" s="77" t="s">
        <v>179</v>
      </c>
      <c r="C54" s="77"/>
      <c r="D54" s="77"/>
      <c r="E54" s="73">
        <f t="shared" si="0"/>
        <v>0</v>
      </c>
      <c r="F54" s="80"/>
      <c r="G54" s="289"/>
      <c r="H54" s="80"/>
      <c r="I54" s="80"/>
      <c r="J54" s="205"/>
      <c r="K54" s="205"/>
      <c r="L54" s="205"/>
      <c r="M54" s="92"/>
      <c r="N54" s="205"/>
      <c r="O54" s="279"/>
      <c r="P54" s="205"/>
      <c r="Q54" s="205"/>
      <c r="R54" s="205"/>
      <c r="S54" s="205"/>
      <c r="T54" s="205"/>
      <c r="U54" s="92"/>
      <c r="V54" s="205"/>
      <c r="W54" s="279"/>
      <c r="X54" s="205"/>
      <c r="Y54" s="205"/>
      <c r="Z54" s="205"/>
      <c r="AA54" s="205"/>
      <c r="AB54" s="205"/>
      <c r="AC54" s="92"/>
      <c r="AD54" s="205"/>
      <c r="AE54" s="279"/>
      <c r="AF54" s="205"/>
      <c r="AG54" s="205"/>
      <c r="AH54" s="205"/>
      <c r="AI54" s="205"/>
      <c r="AJ54" s="205"/>
      <c r="AK54" s="92"/>
      <c r="AL54" s="205"/>
      <c r="AM54" s="279"/>
      <c r="AN54" s="205"/>
      <c r="AO54" s="80"/>
    </row>
    <row r="55" spans="1:41" x14ac:dyDescent="0.35">
      <c r="A55" s="80"/>
      <c r="B55" s="77" t="s">
        <v>180</v>
      </c>
      <c r="C55" s="77"/>
      <c r="D55" s="77"/>
      <c r="E55" s="73">
        <f t="shared" si="0"/>
        <v>0</v>
      </c>
      <c r="F55" s="80"/>
      <c r="G55" s="73" t="str">
        <f>IF(AND(E50&gt;=0,E51&gt;=0,E52&gt;=0,E53&gt;=0,E54&gt;=0,E55&gt;=0,E56&gt;=0,E57&gt;=0,E58&gt;=0,E59&gt;=0,E60&gt;=0,E61&gt;=0),"Pass","Fail")</f>
        <v>Pass</v>
      </c>
      <c r="H55" s="80"/>
      <c r="I55" s="80"/>
      <c r="J55" s="205"/>
      <c r="K55" s="205"/>
      <c r="L55" s="205"/>
      <c r="M55" s="92"/>
      <c r="N55" s="205"/>
      <c r="O55" s="92"/>
      <c r="P55" s="205"/>
      <c r="Q55" s="205"/>
      <c r="R55" s="205"/>
      <c r="S55" s="205"/>
      <c r="T55" s="205"/>
      <c r="U55" s="92"/>
      <c r="V55" s="205"/>
      <c r="W55" s="92"/>
      <c r="X55" s="205"/>
      <c r="Y55" s="205"/>
      <c r="Z55" s="205"/>
      <c r="AA55" s="205"/>
      <c r="AB55" s="205"/>
      <c r="AC55" s="92"/>
      <c r="AD55" s="205"/>
      <c r="AE55" s="92"/>
      <c r="AF55" s="205"/>
      <c r="AG55" s="205"/>
      <c r="AH55" s="205"/>
      <c r="AI55" s="205"/>
      <c r="AJ55" s="205"/>
      <c r="AK55" s="92"/>
      <c r="AL55" s="205"/>
      <c r="AM55" s="92"/>
      <c r="AN55" s="205"/>
      <c r="AO55" s="80"/>
    </row>
    <row r="56" spans="1:41" x14ac:dyDescent="0.35">
      <c r="A56" s="80"/>
      <c r="B56" s="77" t="s">
        <v>181</v>
      </c>
      <c r="C56" s="77"/>
      <c r="D56" s="77"/>
      <c r="E56" s="73">
        <f t="shared" si="0"/>
        <v>0</v>
      </c>
      <c r="F56" s="80"/>
      <c r="G56" s="80"/>
      <c r="H56" s="80"/>
      <c r="I56" s="80"/>
      <c r="J56" s="205"/>
      <c r="K56" s="205"/>
      <c r="L56" s="205"/>
      <c r="M56" s="92"/>
      <c r="N56" s="205"/>
      <c r="O56" s="205"/>
      <c r="P56" s="205"/>
      <c r="Q56" s="205"/>
      <c r="R56" s="205"/>
      <c r="S56" s="205"/>
      <c r="T56" s="205"/>
      <c r="U56" s="92"/>
      <c r="V56" s="205"/>
      <c r="W56" s="205"/>
      <c r="X56" s="205"/>
      <c r="Y56" s="205"/>
      <c r="Z56" s="205"/>
      <c r="AA56" s="205"/>
      <c r="AB56" s="205"/>
      <c r="AC56" s="92"/>
      <c r="AD56" s="205"/>
      <c r="AE56" s="205"/>
      <c r="AF56" s="205"/>
      <c r="AG56" s="205"/>
      <c r="AH56" s="205"/>
      <c r="AI56" s="205"/>
      <c r="AJ56" s="205"/>
      <c r="AK56" s="92"/>
      <c r="AL56" s="205"/>
      <c r="AM56" s="205"/>
      <c r="AN56" s="205"/>
      <c r="AO56" s="80"/>
    </row>
    <row r="57" spans="1:41" x14ac:dyDescent="0.35">
      <c r="A57" s="80"/>
      <c r="B57" s="77" t="s">
        <v>182</v>
      </c>
      <c r="C57" s="77"/>
      <c r="D57" s="77"/>
      <c r="E57" s="73">
        <f t="shared" si="0"/>
        <v>0</v>
      </c>
      <c r="F57" s="80"/>
      <c r="G57" s="80"/>
      <c r="H57" s="80"/>
      <c r="I57" s="80"/>
      <c r="J57" s="205"/>
      <c r="K57" s="205"/>
      <c r="L57" s="205"/>
      <c r="M57" s="92"/>
      <c r="N57" s="205"/>
      <c r="O57" s="205"/>
      <c r="P57" s="205"/>
      <c r="Q57" s="205"/>
      <c r="R57" s="205"/>
      <c r="S57" s="205"/>
      <c r="T57" s="205"/>
      <c r="U57" s="92"/>
      <c r="V57" s="205"/>
      <c r="W57" s="205"/>
      <c r="X57" s="205"/>
      <c r="Y57" s="205"/>
      <c r="Z57" s="205"/>
      <c r="AA57" s="205"/>
      <c r="AB57" s="205"/>
      <c r="AC57" s="92"/>
      <c r="AD57" s="205"/>
      <c r="AE57" s="205"/>
      <c r="AF57" s="205"/>
      <c r="AG57" s="205"/>
      <c r="AH57" s="205"/>
      <c r="AI57" s="205"/>
      <c r="AJ57" s="205"/>
      <c r="AK57" s="92"/>
      <c r="AL57" s="205"/>
      <c r="AM57" s="205"/>
      <c r="AN57" s="205"/>
      <c r="AO57" s="80"/>
    </row>
    <row r="58" spans="1:41" x14ac:dyDescent="0.35">
      <c r="A58" s="80"/>
      <c r="B58" s="77" t="s">
        <v>183</v>
      </c>
      <c r="C58" s="77"/>
      <c r="D58" s="77"/>
      <c r="E58" s="73">
        <f t="shared" si="0"/>
        <v>0</v>
      </c>
      <c r="F58" s="80"/>
      <c r="G58" s="80"/>
      <c r="H58" s="80"/>
      <c r="I58" s="80"/>
      <c r="J58" s="205"/>
      <c r="K58" s="205"/>
      <c r="L58" s="205"/>
      <c r="M58" s="92"/>
      <c r="N58" s="205"/>
      <c r="O58" s="205"/>
      <c r="P58" s="205"/>
      <c r="Q58" s="205"/>
      <c r="R58" s="205"/>
      <c r="S58" s="205"/>
      <c r="T58" s="205"/>
      <c r="U58" s="92"/>
      <c r="V58" s="205"/>
      <c r="W58" s="205"/>
      <c r="X58" s="205"/>
      <c r="Y58" s="205"/>
      <c r="Z58" s="205"/>
      <c r="AA58" s="205"/>
      <c r="AB58" s="205"/>
      <c r="AC58" s="92"/>
      <c r="AD58" s="205"/>
      <c r="AE58" s="205"/>
      <c r="AF58" s="205"/>
      <c r="AG58" s="205"/>
      <c r="AH58" s="205"/>
      <c r="AI58" s="205"/>
      <c r="AJ58" s="205"/>
      <c r="AK58" s="92"/>
      <c r="AL58" s="205"/>
      <c r="AM58" s="205"/>
      <c r="AN58" s="205"/>
      <c r="AO58" s="80"/>
    </row>
    <row r="59" spans="1:41" x14ac:dyDescent="0.35">
      <c r="A59" s="80"/>
      <c r="B59" s="77" t="s">
        <v>184</v>
      </c>
      <c r="C59" s="77"/>
      <c r="D59" s="77"/>
      <c r="E59" s="73">
        <f t="shared" si="0"/>
        <v>0</v>
      </c>
      <c r="F59" s="80"/>
      <c r="G59" s="80"/>
      <c r="H59" s="80"/>
      <c r="I59" s="80"/>
      <c r="J59" s="205"/>
      <c r="K59" s="205"/>
      <c r="L59" s="205"/>
      <c r="M59" s="92"/>
      <c r="N59" s="205"/>
      <c r="O59" s="205"/>
      <c r="P59" s="205"/>
      <c r="Q59" s="205"/>
      <c r="R59" s="205"/>
      <c r="S59" s="205"/>
      <c r="T59" s="205"/>
      <c r="U59" s="92"/>
      <c r="V59" s="205"/>
      <c r="W59" s="205"/>
      <c r="X59" s="205"/>
      <c r="Y59" s="205"/>
      <c r="Z59" s="205"/>
      <c r="AA59" s="205"/>
      <c r="AB59" s="205"/>
      <c r="AC59" s="92"/>
      <c r="AD59" s="205"/>
      <c r="AE59" s="205"/>
      <c r="AF59" s="205"/>
      <c r="AG59" s="205"/>
      <c r="AH59" s="205"/>
      <c r="AI59" s="205"/>
      <c r="AJ59" s="205"/>
      <c r="AK59" s="92"/>
      <c r="AL59" s="205"/>
      <c r="AM59" s="205"/>
      <c r="AN59" s="205"/>
      <c r="AO59" s="80"/>
    </row>
    <row r="60" spans="1:41" x14ac:dyDescent="0.35">
      <c r="A60" s="80"/>
      <c r="B60" s="77" t="s">
        <v>185</v>
      </c>
      <c r="C60" s="77"/>
      <c r="D60" s="77"/>
      <c r="E60" s="73">
        <f t="shared" si="0"/>
        <v>0</v>
      </c>
      <c r="F60" s="80"/>
      <c r="G60" s="80"/>
      <c r="H60" s="80"/>
      <c r="I60" s="80"/>
      <c r="J60" s="205"/>
      <c r="K60" s="205"/>
      <c r="L60" s="205"/>
      <c r="M60" s="92"/>
      <c r="N60" s="205"/>
      <c r="O60" s="205"/>
      <c r="P60" s="205"/>
      <c r="Q60" s="205"/>
      <c r="R60" s="205"/>
      <c r="S60" s="205"/>
      <c r="T60" s="205"/>
      <c r="U60" s="92"/>
      <c r="V60" s="205"/>
      <c r="W60" s="205"/>
      <c r="X60" s="205"/>
      <c r="Y60" s="205"/>
      <c r="Z60" s="205"/>
      <c r="AA60" s="205"/>
      <c r="AB60" s="205"/>
      <c r="AC60" s="92"/>
      <c r="AD60" s="205"/>
      <c r="AE60" s="205"/>
      <c r="AF60" s="205"/>
      <c r="AG60" s="205"/>
      <c r="AH60" s="205"/>
      <c r="AI60" s="205"/>
      <c r="AJ60" s="205"/>
      <c r="AK60" s="92"/>
      <c r="AL60" s="205"/>
      <c r="AM60" s="205"/>
      <c r="AN60" s="205"/>
      <c r="AO60" s="80"/>
    </row>
    <row r="61" spans="1:41" x14ac:dyDescent="0.35">
      <c r="A61" s="80"/>
      <c r="B61" s="77" t="s">
        <v>186</v>
      </c>
      <c r="C61" s="77"/>
      <c r="D61" s="77"/>
      <c r="E61" s="73">
        <f t="shared" si="0"/>
        <v>0</v>
      </c>
      <c r="F61" s="80"/>
      <c r="G61" s="80"/>
      <c r="H61" s="80"/>
      <c r="I61" s="80"/>
      <c r="J61" s="205"/>
      <c r="K61" s="205"/>
      <c r="L61" s="205"/>
      <c r="M61" s="92"/>
      <c r="N61" s="205"/>
      <c r="O61" s="205"/>
      <c r="P61" s="205"/>
      <c r="Q61" s="205"/>
      <c r="R61" s="205"/>
      <c r="S61" s="205"/>
      <c r="T61" s="205"/>
      <c r="U61" s="92"/>
      <c r="V61" s="205"/>
      <c r="W61" s="205"/>
      <c r="X61" s="205"/>
      <c r="Y61" s="205"/>
      <c r="Z61" s="205"/>
      <c r="AA61" s="205"/>
      <c r="AB61" s="205"/>
      <c r="AC61" s="92"/>
      <c r="AD61" s="205"/>
      <c r="AE61" s="205"/>
      <c r="AF61" s="205"/>
      <c r="AG61" s="205"/>
      <c r="AH61" s="205"/>
      <c r="AI61" s="205"/>
      <c r="AJ61" s="205"/>
      <c r="AK61" s="92"/>
      <c r="AL61" s="205"/>
      <c r="AM61" s="205"/>
      <c r="AN61" s="205"/>
      <c r="AO61" s="80"/>
    </row>
    <row r="62" spans="1:41" x14ac:dyDescent="0.3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row>
    <row r="63" spans="1:41" x14ac:dyDescent="0.3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row>
    <row r="64" spans="1:41" ht="18.5" x14ac:dyDescent="0.45">
      <c r="A64" s="80"/>
      <c r="B64" s="283" t="s">
        <v>188</v>
      </c>
      <c r="C64" s="284"/>
      <c r="D64" s="285"/>
      <c r="E64" s="285"/>
      <c r="F64" s="285"/>
      <c r="G64" s="285"/>
      <c r="H64" s="286"/>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row>
    <row r="65" spans="1:41" ht="18.5" x14ac:dyDescent="0.35">
      <c r="A65" s="80"/>
      <c r="B65" s="116" t="s">
        <v>339</v>
      </c>
      <c r="C65" s="116" t="s">
        <v>190</v>
      </c>
      <c r="D65" s="84" t="s">
        <v>115</v>
      </c>
      <c r="E65" s="80"/>
      <c r="F65" s="80"/>
      <c r="G65" s="84" t="s">
        <v>130</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row>
    <row r="66" spans="1:41" x14ac:dyDescent="0.35">
      <c r="A66" s="80"/>
      <c r="B66" s="107"/>
      <c r="C66" s="74">
        <v>8.25</v>
      </c>
      <c r="D66" s="75" t="s">
        <v>122</v>
      </c>
      <c r="E66" s="80"/>
      <c r="F66" s="80"/>
      <c r="G66" s="119">
        <f>IF(C66="","",VLOOKUP(C66,'VLOOKUP etc.'!$AR$2:$AS$24,2,FALSE))</f>
        <v>7</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row>
    <row r="67" spans="1:41" x14ac:dyDescent="0.35">
      <c r="A67" s="80"/>
      <c r="B67" s="71"/>
      <c r="C67" s="65"/>
      <c r="D67" s="75" t="s">
        <v>122</v>
      </c>
      <c r="E67" s="80"/>
      <c r="F67" s="80"/>
      <c r="G67" s="119" t="str">
        <f>IF(C67="","",VLOOKUP(C67,'VLOOKUP etc.'!$AR$2:$AS$24,2,FALSE))</f>
        <v/>
      </c>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row r="68" spans="1:41" x14ac:dyDescent="0.35">
      <c r="A68" s="80"/>
      <c r="B68" s="71"/>
      <c r="C68" s="65"/>
      <c r="D68" s="75" t="s">
        <v>122</v>
      </c>
      <c r="E68" s="80"/>
      <c r="F68" s="80"/>
      <c r="G68" s="119" t="str">
        <f>IF(C68="","",VLOOKUP(C68,'VLOOKUP etc.'!$AR$2:$AS$24,2,FALSE))</f>
        <v/>
      </c>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row>
    <row r="69" spans="1:41" x14ac:dyDescent="0.35">
      <c r="A69" s="80"/>
      <c r="B69" s="71"/>
      <c r="C69" s="65"/>
      <c r="D69" s="75" t="s">
        <v>122</v>
      </c>
      <c r="E69" s="80"/>
      <c r="F69" s="80"/>
      <c r="G69" s="119" t="str">
        <f>IF(C69="","",VLOOKUP(C69,'VLOOKUP etc.'!$AR$2:$AS$24,2,FALSE))</f>
        <v/>
      </c>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row>
    <row r="70" spans="1:41" x14ac:dyDescent="0.35">
      <c r="A70" s="80"/>
      <c r="B70" s="71"/>
      <c r="C70" s="65"/>
      <c r="D70" s="75" t="s">
        <v>122</v>
      </c>
      <c r="E70" s="80"/>
      <c r="F70" s="80"/>
      <c r="G70" s="119" t="str">
        <f>IF(C70="","",VLOOKUP(C70,'VLOOKUP etc.'!$AR$2:$AS$24,2,FALSE))</f>
        <v/>
      </c>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row>
    <row r="71" spans="1:41" x14ac:dyDescent="0.35">
      <c r="A71" s="80"/>
      <c r="B71" s="71"/>
      <c r="C71" s="65"/>
      <c r="D71" s="75" t="s">
        <v>122</v>
      </c>
      <c r="E71" s="80"/>
      <c r="F71" s="80"/>
      <c r="G71" s="119" t="str">
        <f>IF(C71="","",VLOOKUP(C71,'VLOOKUP etc.'!$AR$2:$AS$24,2,FALSE))</f>
        <v/>
      </c>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row>
    <row r="72" spans="1:41" x14ac:dyDescent="0.3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row>
    <row r="73" spans="1:41" x14ac:dyDescent="0.3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row>
    <row r="74" spans="1:41" ht="18.5" x14ac:dyDescent="0.45">
      <c r="A74" s="80"/>
      <c r="B74" s="283" t="s">
        <v>195</v>
      </c>
      <c r="C74" s="284"/>
      <c r="D74" s="285"/>
      <c r="E74" s="285"/>
      <c r="F74" s="285"/>
      <c r="G74" s="285"/>
      <c r="H74" s="286"/>
      <c r="I74" s="80"/>
      <c r="J74" s="283" t="s">
        <v>195</v>
      </c>
      <c r="K74" s="284"/>
      <c r="L74" s="285"/>
      <c r="M74" s="285"/>
      <c r="N74" s="285"/>
      <c r="O74" s="285"/>
      <c r="P74" s="286"/>
      <c r="Q74" s="80"/>
      <c r="R74" s="283" t="s">
        <v>195</v>
      </c>
      <c r="S74" s="284"/>
      <c r="T74" s="285"/>
      <c r="U74" s="285"/>
      <c r="V74" s="285"/>
      <c r="W74" s="285"/>
      <c r="X74" s="286"/>
      <c r="Y74" s="80"/>
      <c r="Z74" s="283" t="s">
        <v>195</v>
      </c>
      <c r="AA74" s="284"/>
      <c r="AB74" s="285"/>
      <c r="AC74" s="285"/>
      <c r="AD74" s="285"/>
      <c r="AE74" s="285"/>
      <c r="AF74" s="286"/>
      <c r="AG74" s="80"/>
      <c r="AH74" s="283" t="s">
        <v>195</v>
      </c>
      <c r="AI74" s="284"/>
      <c r="AJ74" s="285"/>
      <c r="AK74" s="285"/>
      <c r="AL74" s="285"/>
      <c r="AM74" s="285"/>
      <c r="AN74" s="286"/>
      <c r="AO74" s="80"/>
    </row>
    <row r="75" spans="1:41" ht="18.5" x14ac:dyDescent="0.35">
      <c r="A75" s="80"/>
      <c r="B75" s="84" t="s">
        <v>147</v>
      </c>
      <c r="C75" s="84" t="s">
        <v>120</v>
      </c>
      <c r="D75" s="152" t="s">
        <v>115</v>
      </c>
      <c r="E75" s="80"/>
      <c r="F75" s="84" t="s">
        <v>200</v>
      </c>
      <c r="G75" s="84" t="s">
        <v>130</v>
      </c>
      <c r="H75" s="80"/>
      <c r="I75" s="80"/>
      <c r="J75" s="152" t="s">
        <v>147</v>
      </c>
      <c r="K75" s="152" t="s">
        <v>120</v>
      </c>
      <c r="L75" s="152" t="s">
        <v>115</v>
      </c>
      <c r="M75" s="80"/>
      <c r="N75" s="152" t="s">
        <v>200</v>
      </c>
      <c r="O75" s="152" t="s">
        <v>130</v>
      </c>
      <c r="P75" s="80"/>
      <c r="Q75" s="80"/>
      <c r="R75" s="152" t="s">
        <v>147</v>
      </c>
      <c r="S75" s="152" t="s">
        <v>120</v>
      </c>
      <c r="T75" s="152" t="s">
        <v>115</v>
      </c>
      <c r="U75" s="80"/>
      <c r="V75" s="152" t="s">
        <v>200</v>
      </c>
      <c r="W75" s="152" t="s">
        <v>130</v>
      </c>
      <c r="X75" s="80"/>
      <c r="Y75" s="80"/>
      <c r="Z75" s="152" t="s">
        <v>147</v>
      </c>
      <c r="AA75" s="152" t="s">
        <v>120</v>
      </c>
      <c r="AB75" s="152" t="s">
        <v>115</v>
      </c>
      <c r="AC75" s="80"/>
      <c r="AD75" s="152" t="s">
        <v>200</v>
      </c>
      <c r="AE75" s="152" t="s">
        <v>130</v>
      </c>
      <c r="AF75" s="80"/>
      <c r="AG75" s="80"/>
      <c r="AH75" s="152" t="s">
        <v>147</v>
      </c>
      <c r="AI75" s="152" t="s">
        <v>120</v>
      </c>
      <c r="AJ75" s="152" t="s">
        <v>115</v>
      </c>
      <c r="AK75" s="80"/>
      <c r="AL75" s="152" t="s">
        <v>200</v>
      </c>
      <c r="AM75" s="152" t="s">
        <v>130</v>
      </c>
      <c r="AN75" s="80"/>
      <c r="AO75" s="80"/>
    </row>
    <row r="76" spans="1:41" ht="16.5" customHeight="1" x14ac:dyDescent="0.35">
      <c r="A76" s="80"/>
      <c r="B76" s="159" t="s">
        <v>339</v>
      </c>
      <c r="C76" s="150" t="s">
        <v>356</v>
      </c>
      <c r="D76" s="126"/>
      <c r="E76" s="80"/>
      <c r="F76" s="126"/>
      <c r="G76" s="126"/>
      <c r="H76" s="80"/>
      <c r="I76" s="80"/>
      <c r="J76" s="159" t="s">
        <v>339</v>
      </c>
      <c r="K76" s="150"/>
      <c r="L76" s="126"/>
      <c r="M76" s="80"/>
      <c r="N76" s="126"/>
      <c r="O76" s="126"/>
      <c r="P76" s="80"/>
      <c r="Q76" s="80"/>
      <c r="R76" s="159" t="s">
        <v>339</v>
      </c>
      <c r="S76" s="150"/>
      <c r="T76" s="126"/>
      <c r="U76" s="80"/>
      <c r="V76" s="126"/>
      <c r="W76" s="126"/>
      <c r="X76" s="80"/>
      <c r="Y76" s="80"/>
      <c r="Z76" s="159" t="s">
        <v>339</v>
      </c>
      <c r="AA76" s="150"/>
      <c r="AB76" s="126"/>
      <c r="AC76" s="80"/>
      <c r="AD76" s="126"/>
      <c r="AE76" s="126"/>
      <c r="AF76" s="80"/>
      <c r="AG76" s="80"/>
      <c r="AH76" s="159" t="s">
        <v>339</v>
      </c>
      <c r="AI76" s="150"/>
      <c r="AJ76" s="126"/>
      <c r="AK76" s="80"/>
      <c r="AL76" s="126"/>
      <c r="AM76" s="126"/>
      <c r="AN76" s="80"/>
      <c r="AO76" s="80"/>
    </row>
    <row r="77" spans="1:41" x14ac:dyDescent="0.35">
      <c r="A77" s="80"/>
      <c r="B77" s="85" t="s">
        <v>113</v>
      </c>
      <c r="C77" s="55" t="s">
        <v>357</v>
      </c>
      <c r="D77" s="92"/>
      <c r="E77" s="80"/>
      <c r="F77" s="80"/>
      <c r="G77" s="83"/>
      <c r="H77" s="80"/>
      <c r="I77" s="80"/>
      <c r="J77" s="85" t="s">
        <v>113</v>
      </c>
      <c r="K77" s="55"/>
      <c r="L77" s="92"/>
      <c r="M77" s="80"/>
      <c r="N77" s="80"/>
      <c r="O77" s="83"/>
      <c r="P77" s="80"/>
      <c r="Q77" s="80"/>
      <c r="R77" s="85" t="s">
        <v>113</v>
      </c>
      <c r="S77" s="55"/>
      <c r="T77" s="92"/>
      <c r="U77" s="80"/>
      <c r="V77" s="80"/>
      <c r="W77" s="83"/>
      <c r="X77" s="80"/>
      <c r="Y77" s="80"/>
      <c r="Z77" s="85" t="s">
        <v>113</v>
      </c>
      <c r="AA77" s="55"/>
      <c r="AB77" s="92"/>
      <c r="AC77" s="80"/>
      <c r="AD77" s="80"/>
      <c r="AE77" s="83"/>
      <c r="AF77" s="80"/>
      <c r="AG77" s="80"/>
      <c r="AH77" s="85" t="s">
        <v>113</v>
      </c>
      <c r="AI77" s="55"/>
      <c r="AJ77" s="92"/>
      <c r="AK77" s="80"/>
      <c r="AL77" s="80"/>
      <c r="AM77" s="83"/>
      <c r="AN77" s="80"/>
      <c r="AO77" s="80"/>
    </row>
    <row r="78" spans="1:41" ht="15" thickBot="1" x14ac:dyDescent="0.4">
      <c r="A78" s="80"/>
      <c r="B78" s="96" t="s">
        <v>259</v>
      </c>
      <c r="C78" s="122">
        <v>2450</v>
      </c>
      <c r="D78" s="97" t="s">
        <v>117</v>
      </c>
      <c r="E78" s="80"/>
      <c r="F78" s="80"/>
      <c r="G78" s="83"/>
      <c r="H78" s="80"/>
      <c r="I78" s="80"/>
      <c r="J78" s="96" t="s">
        <v>259</v>
      </c>
      <c r="K78" s="122"/>
      <c r="L78" s="97" t="s">
        <v>117</v>
      </c>
      <c r="M78" s="80"/>
      <c r="N78" s="80"/>
      <c r="O78" s="83"/>
      <c r="P78" s="80"/>
      <c r="Q78" s="80"/>
      <c r="R78" s="96" t="s">
        <v>259</v>
      </c>
      <c r="S78" s="122"/>
      <c r="T78" s="97" t="s">
        <v>117</v>
      </c>
      <c r="U78" s="80"/>
      <c r="V78" s="80"/>
      <c r="W78" s="83"/>
      <c r="X78" s="80"/>
      <c r="Y78" s="80"/>
      <c r="Z78" s="96" t="s">
        <v>259</v>
      </c>
      <c r="AA78" s="122"/>
      <c r="AB78" s="97" t="s">
        <v>117</v>
      </c>
      <c r="AC78" s="80"/>
      <c r="AD78" s="80"/>
      <c r="AE78" s="83"/>
      <c r="AF78" s="80"/>
      <c r="AG78" s="80"/>
      <c r="AH78" s="96" t="s">
        <v>259</v>
      </c>
      <c r="AI78" s="122"/>
      <c r="AJ78" s="97" t="s">
        <v>117</v>
      </c>
      <c r="AK78" s="80"/>
      <c r="AL78" s="80"/>
      <c r="AM78" s="83"/>
      <c r="AN78" s="80"/>
      <c r="AO78" s="80"/>
    </row>
    <row r="79" spans="1:41" x14ac:dyDescent="0.35">
      <c r="A79" s="80"/>
      <c r="B79" s="93" t="s">
        <v>141</v>
      </c>
      <c r="C79" s="128">
        <f>ROUND((C83*1000)/$C$78,0)</f>
        <v>395</v>
      </c>
      <c r="D79" s="95" t="s">
        <v>118</v>
      </c>
      <c r="E79" s="80"/>
      <c r="F79" s="80"/>
      <c r="G79" s="83"/>
      <c r="H79" s="80"/>
      <c r="I79" s="80"/>
      <c r="J79" s="93" t="s">
        <v>141</v>
      </c>
      <c r="K79" s="128">
        <f>ROUND((K83*1000)/$C$78,0)</f>
        <v>0</v>
      </c>
      <c r="L79" s="95" t="s">
        <v>118</v>
      </c>
      <c r="M79" s="80"/>
      <c r="N79" s="80"/>
      <c r="O79" s="83"/>
      <c r="P79" s="80"/>
      <c r="Q79" s="80"/>
      <c r="R79" s="93" t="s">
        <v>141</v>
      </c>
      <c r="S79" s="128">
        <f>ROUND((S83*1000)/$C$78,0)</f>
        <v>0</v>
      </c>
      <c r="T79" s="95" t="s">
        <v>118</v>
      </c>
      <c r="U79" s="80"/>
      <c r="V79" s="80"/>
      <c r="W79" s="83"/>
      <c r="X79" s="80"/>
      <c r="Y79" s="80"/>
      <c r="Z79" s="93" t="s">
        <v>141</v>
      </c>
      <c r="AA79" s="128">
        <f>ROUND((AA83*1000)/$C$78,0)</f>
        <v>0</v>
      </c>
      <c r="AB79" s="95" t="s">
        <v>118</v>
      </c>
      <c r="AC79" s="80"/>
      <c r="AD79" s="80"/>
      <c r="AE79" s="83"/>
      <c r="AF79" s="80"/>
      <c r="AG79" s="80"/>
      <c r="AH79" s="93" t="s">
        <v>141</v>
      </c>
      <c r="AI79" s="128">
        <f>ROUND((AI83*1000)/$C$78,0)</f>
        <v>0</v>
      </c>
      <c r="AJ79" s="95" t="s">
        <v>118</v>
      </c>
      <c r="AK79" s="80"/>
      <c r="AL79" s="80"/>
      <c r="AM79" s="83"/>
      <c r="AN79" s="80"/>
      <c r="AO79" s="80"/>
    </row>
    <row r="80" spans="1:41" x14ac:dyDescent="0.35">
      <c r="A80" s="80"/>
      <c r="B80" s="85" t="s">
        <v>116</v>
      </c>
      <c r="C80" s="128">
        <f>ROUND((C84*1000)/$C$78,0)</f>
        <v>224</v>
      </c>
      <c r="D80" s="86" t="s">
        <v>118</v>
      </c>
      <c r="E80" s="80"/>
      <c r="F80" s="92"/>
      <c r="G80" s="83"/>
      <c r="H80" s="80"/>
      <c r="I80" s="80"/>
      <c r="J80" s="85" t="s">
        <v>116</v>
      </c>
      <c r="K80" s="128">
        <f>ROUND((K84*1000)/$C$78,0)</f>
        <v>0</v>
      </c>
      <c r="L80" s="86" t="s">
        <v>118</v>
      </c>
      <c r="M80" s="80"/>
      <c r="N80" s="92"/>
      <c r="O80" s="83"/>
      <c r="P80" s="80"/>
      <c r="Q80" s="80"/>
      <c r="R80" s="85" t="s">
        <v>116</v>
      </c>
      <c r="S80" s="128">
        <f>ROUND((S84*1000)/$C$78,0)</f>
        <v>0</v>
      </c>
      <c r="T80" s="86" t="s">
        <v>118</v>
      </c>
      <c r="U80" s="80"/>
      <c r="V80" s="92"/>
      <c r="W80" s="83"/>
      <c r="X80" s="80"/>
      <c r="Y80" s="80"/>
      <c r="Z80" s="85" t="s">
        <v>116</v>
      </c>
      <c r="AA80" s="128">
        <f>ROUND((AA84*1000)/$C$78,0)</f>
        <v>0</v>
      </c>
      <c r="AB80" s="86" t="s">
        <v>118</v>
      </c>
      <c r="AC80" s="80"/>
      <c r="AD80" s="92"/>
      <c r="AE80" s="83"/>
      <c r="AF80" s="80"/>
      <c r="AG80" s="80"/>
      <c r="AH80" s="85" t="s">
        <v>116</v>
      </c>
      <c r="AI80" s="128">
        <f>ROUND((AI84*1000)/$C$78,0)</f>
        <v>0</v>
      </c>
      <c r="AJ80" s="86" t="s">
        <v>118</v>
      </c>
      <c r="AK80" s="80"/>
      <c r="AL80" s="92"/>
      <c r="AM80" s="83"/>
      <c r="AN80" s="80"/>
      <c r="AO80" s="80"/>
    </row>
    <row r="81" spans="1:41" x14ac:dyDescent="0.35">
      <c r="A81" s="80"/>
      <c r="B81" s="85" t="s">
        <v>204</v>
      </c>
      <c r="C81" s="128">
        <f>ROUND((C85*1000)/$C$78,0)</f>
        <v>163</v>
      </c>
      <c r="D81" s="86" t="s">
        <v>118</v>
      </c>
      <c r="E81" s="80"/>
      <c r="F81" s="80"/>
      <c r="G81" s="83"/>
      <c r="H81" s="80"/>
      <c r="I81" s="80"/>
      <c r="J81" s="85" t="s">
        <v>204</v>
      </c>
      <c r="K81" s="128">
        <f>ROUND((K85*1000)/$C$78,0)</f>
        <v>0</v>
      </c>
      <c r="L81" s="86" t="s">
        <v>118</v>
      </c>
      <c r="M81" s="80"/>
      <c r="N81" s="80"/>
      <c r="O81" s="83"/>
      <c r="P81" s="80"/>
      <c r="Q81" s="80"/>
      <c r="R81" s="85" t="s">
        <v>204</v>
      </c>
      <c r="S81" s="128">
        <f>ROUND((S85*1000)/$C$78,0)</f>
        <v>0</v>
      </c>
      <c r="T81" s="86" t="s">
        <v>118</v>
      </c>
      <c r="U81" s="80"/>
      <c r="V81" s="80"/>
      <c r="W81" s="83"/>
      <c r="X81" s="80"/>
      <c r="Y81" s="80"/>
      <c r="Z81" s="85" t="s">
        <v>204</v>
      </c>
      <c r="AA81" s="128">
        <f>ROUND((AA85*1000)/$C$78,0)</f>
        <v>0</v>
      </c>
      <c r="AB81" s="86" t="s">
        <v>118</v>
      </c>
      <c r="AC81" s="80"/>
      <c r="AD81" s="80"/>
      <c r="AE81" s="83"/>
      <c r="AF81" s="80"/>
      <c r="AG81" s="80"/>
      <c r="AH81" s="85" t="s">
        <v>204</v>
      </c>
      <c r="AI81" s="128">
        <f>ROUND((AI85*1000)/$C$78,0)</f>
        <v>0</v>
      </c>
      <c r="AJ81" s="86" t="s">
        <v>118</v>
      </c>
      <c r="AK81" s="80"/>
      <c r="AL81" s="80"/>
      <c r="AM81" s="83"/>
      <c r="AN81" s="80"/>
      <c r="AO81" s="80"/>
    </row>
    <row r="82" spans="1:41" x14ac:dyDescent="0.35">
      <c r="A82" s="80"/>
      <c r="B82" s="85" t="s">
        <v>206</v>
      </c>
      <c r="C82" s="128">
        <f>ROUND((C86*1000)/$C$78,0)</f>
        <v>5</v>
      </c>
      <c r="D82" s="86" t="s">
        <v>118</v>
      </c>
      <c r="E82" s="80"/>
      <c r="F82" s="80"/>
      <c r="G82" s="83"/>
      <c r="H82" s="80"/>
      <c r="I82" s="80"/>
      <c r="J82" s="85" t="s">
        <v>206</v>
      </c>
      <c r="K82" s="128">
        <f>ROUND((K86*1000)/$C$78,0)</f>
        <v>0</v>
      </c>
      <c r="L82" s="86" t="s">
        <v>118</v>
      </c>
      <c r="M82" s="80"/>
      <c r="N82" s="80"/>
      <c r="O82" s="83"/>
      <c r="P82" s="80"/>
      <c r="Q82" s="80"/>
      <c r="R82" s="85" t="s">
        <v>206</v>
      </c>
      <c r="S82" s="128">
        <f>ROUND((S86*1000)/$C$78,0)</f>
        <v>0</v>
      </c>
      <c r="T82" s="86" t="s">
        <v>118</v>
      </c>
      <c r="U82" s="80"/>
      <c r="V82" s="80"/>
      <c r="W82" s="83"/>
      <c r="X82" s="80"/>
      <c r="Y82" s="80"/>
      <c r="Z82" s="85" t="s">
        <v>206</v>
      </c>
      <c r="AA82" s="128">
        <f>ROUND((AA86*1000)/$C$78,0)</f>
        <v>0</v>
      </c>
      <c r="AB82" s="86" t="s">
        <v>118</v>
      </c>
      <c r="AC82" s="80"/>
      <c r="AD82" s="80"/>
      <c r="AE82" s="83"/>
      <c r="AF82" s="80"/>
      <c r="AG82" s="80"/>
      <c r="AH82" s="85" t="s">
        <v>206</v>
      </c>
      <c r="AI82" s="128">
        <f>ROUND((AI86*1000)/$C$78,0)</f>
        <v>0</v>
      </c>
      <c r="AJ82" s="86" t="s">
        <v>118</v>
      </c>
      <c r="AK82" s="80"/>
      <c r="AL82" s="80"/>
      <c r="AM82" s="83"/>
      <c r="AN82" s="80"/>
      <c r="AO82" s="80"/>
    </row>
    <row r="83" spans="1:41" x14ac:dyDescent="0.35">
      <c r="A83" s="80"/>
      <c r="B83" s="93" t="s">
        <v>141</v>
      </c>
      <c r="C83" s="129">
        <v>967</v>
      </c>
      <c r="D83" s="95" t="s">
        <v>119</v>
      </c>
      <c r="E83" s="80"/>
      <c r="F83" s="80"/>
      <c r="G83" s="135"/>
      <c r="H83" s="80"/>
      <c r="I83" s="80"/>
      <c r="J83" s="93" t="s">
        <v>141</v>
      </c>
      <c r="K83" s="129"/>
      <c r="L83" s="95" t="s">
        <v>119</v>
      </c>
      <c r="M83" s="80"/>
      <c r="N83" s="80"/>
      <c r="O83" s="135"/>
      <c r="P83" s="80"/>
      <c r="Q83" s="80"/>
      <c r="R83" s="93" t="s">
        <v>141</v>
      </c>
      <c r="S83" s="129"/>
      <c r="T83" s="95" t="s">
        <v>119</v>
      </c>
      <c r="U83" s="80"/>
      <c r="V83" s="80"/>
      <c r="W83" s="135"/>
      <c r="X83" s="80"/>
      <c r="Y83" s="80"/>
      <c r="Z83" s="93" t="s">
        <v>141</v>
      </c>
      <c r="AA83" s="129"/>
      <c r="AB83" s="95" t="s">
        <v>119</v>
      </c>
      <c r="AC83" s="80"/>
      <c r="AD83" s="80"/>
      <c r="AE83" s="135"/>
      <c r="AF83" s="80"/>
      <c r="AG83" s="80"/>
      <c r="AH83" s="93" t="s">
        <v>141</v>
      </c>
      <c r="AI83" s="129"/>
      <c r="AJ83" s="95" t="s">
        <v>119</v>
      </c>
      <c r="AK83" s="80"/>
      <c r="AL83" s="80"/>
      <c r="AM83" s="135"/>
      <c r="AN83" s="80"/>
      <c r="AO83" s="80"/>
    </row>
    <row r="84" spans="1:41" x14ac:dyDescent="0.35">
      <c r="A84" s="80"/>
      <c r="B84" s="85" t="s">
        <v>116</v>
      </c>
      <c r="C84" s="55">
        <v>550</v>
      </c>
      <c r="D84" s="86" t="s">
        <v>119</v>
      </c>
      <c r="E84" s="80"/>
      <c r="F84" s="80"/>
      <c r="G84" s="135"/>
      <c r="H84" s="80"/>
      <c r="I84" s="80"/>
      <c r="J84" s="85" t="s">
        <v>116</v>
      </c>
      <c r="K84" s="55"/>
      <c r="L84" s="86" t="s">
        <v>119</v>
      </c>
      <c r="M84" s="80"/>
      <c r="N84" s="80"/>
      <c r="O84" s="135"/>
      <c r="P84" s="80"/>
      <c r="Q84" s="80"/>
      <c r="R84" s="85" t="s">
        <v>116</v>
      </c>
      <c r="S84" s="55"/>
      <c r="T84" s="86" t="s">
        <v>119</v>
      </c>
      <c r="U84" s="80"/>
      <c r="V84" s="80"/>
      <c r="W84" s="135"/>
      <c r="X84" s="80"/>
      <c r="Y84" s="80"/>
      <c r="Z84" s="85" t="s">
        <v>116</v>
      </c>
      <c r="AA84" s="55"/>
      <c r="AB84" s="86" t="s">
        <v>119</v>
      </c>
      <c r="AC84" s="80"/>
      <c r="AD84" s="80"/>
      <c r="AE84" s="135"/>
      <c r="AF84" s="80"/>
      <c r="AG84" s="80"/>
      <c r="AH84" s="85" t="s">
        <v>116</v>
      </c>
      <c r="AI84" s="55"/>
      <c r="AJ84" s="86" t="s">
        <v>119</v>
      </c>
      <c r="AK84" s="80"/>
      <c r="AL84" s="80"/>
      <c r="AM84" s="135"/>
      <c r="AN84" s="80"/>
      <c r="AO84" s="80"/>
    </row>
    <row r="85" spans="1:41" x14ac:dyDescent="0.35">
      <c r="A85" s="80"/>
      <c r="B85" s="85" t="s">
        <v>204</v>
      </c>
      <c r="C85" s="55">
        <v>400</v>
      </c>
      <c r="D85" s="86" t="s">
        <v>119</v>
      </c>
      <c r="E85" s="80"/>
      <c r="F85" s="80"/>
      <c r="G85" s="135"/>
      <c r="H85" s="80"/>
      <c r="I85" s="80"/>
      <c r="J85" s="85" t="s">
        <v>204</v>
      </c>
      <c r="K85" s="55"/>
      <c r="L85" s="86" t="s">
        <v>119</v>
      </c>
      <c r="M85" s="80"/>
      <c r="N85" s="80"/>
      <c r="O85" s="135"/>
      <c r="P85" s="80"/>
      <c r="Q85" s="80"/>
      <c r="R85" s="85" t="s">
        <v>204</v>
      </c>
      <c r="S85" s="55"/>
      <c r="T85" s="86" t="s">
        <v>119</v>
      </c>
      <c r="U85" s="80"/>
      <c r="V85" s="80"/>
      <c r="W85" s="135"/>
      <c r="X85" s="80"/>
      <c r="Y85" s="80"/>
      <c r="Z85" s="85" t="s">
        <v>204</v>
      </c>
      <c r="AA85" s="55"/>
      <c r="AB85" s="86" t="s">
        <v>119</v>
      </c>
      <c r="AC85" s="80"/>
      <c r="AD85" s="80"/>
      <c r="AE85" s="135"/>
      <c r="AF85" s="80"/>
      <c r="AG85" s="80"/>
      <c r="AH85" s="85" t="s">
        <v>204</v>
      </c>
      <c r="AI85" s="55"/>
      <c r="AJ85" s="86" t="s">
        <v>119</v>
      </c>
      <c r="AK85" s="80"/>
      <c r="AL85" s="80"/>
      <c r="AM85" s="135"/>
      <c r="AN85" s="80"/>
      <c r="AO85" s="80"/>
    </row>
    <row r="86" spans="1:41" x14ac:dyDescent="0.35">
      <c r="A86" s="80"/>
      <c r="B86" s="85" t="s">
        <v>263</v>
      </c>
      <c r="C86" s="55">
        <v>13</v>
      </c>
      <c r="D86" s="86"/>
      <c r="E86" s="80"/>
      <c r="F86" s="73">
        <f>(C84+C85)-C83</f>
        <v>-17</v>
      </c>
      <c r="G86" s="143" t="s">
        <v>119</v>
      </c>
      <c r="H86" s="80"/>
      <c r="I86" s="80"/>
      <c r="J86" s="85" t="s">
        <v>263</v>
      </c>
      <c r="K86" s="55"/>
      <c r="L86" s="86"/>
      <c r="M86" s="80"/>
      <c r="N86" s="73">
        <f>(K84+K85)-K83</f>
        <v>0</v>
      </c>
      <c r="O86" s="143" t="s">
        <v>119</v>
      </c>
      <c r="P86" s="80"/>
      <c r="Q86" s="80"/>
      <c r="R86" s="85" t="s">
        <v>263</v>
      </c>
      <c r="S86" s="55"/>
      <c r="T86" s="86"/>
      <c r="U86" s="80"/>
      <c r="V86" s="73">
        <f>(S84+S85)-S83</f>
        <v>0</v>
      </c>
      <c r="W86" s="143" t="s">
        <v>119</v>
      </c>
      <c r="X86" s="80"/>
      <c r="Y86" s="80"/>
      <c r="Z86" s="85" t="s">
        <v>263</v>
      </c>
      <c r="AA86" s="55"/>
      <c r="AB86" s="86"/>
      <c r="AC86" s="80"/>
      <c r="AD86" s="73">
        <f>(AA84+AA85)-AA83</f>
        <v>0</v>
      </c>
      <c r="AE86" s="143" t="s">
        <v>119</v>
      </c>
      <c r="AF86" s="80"/>
      <c r="AG86" s="80"/>
      <c r="AH86" s="85" t="s">
        <v>263</v>
      </c>
      <c r="AI86" s="55"/>
      <c r="AJ86" s="86"/>
      <c r="AK86" s="80"/>
      <c r="AL86" s="73">
        <f>(AI84+AI85)-AI83</f>
        <v>0</v>
      </c>
      <c r="AM86" s="143" t="s">
        <v>119</v>
      </c>
      <c r="AN86" s="80"/>
      <c r="AO86" s="80"/>
    </row>
    <row r="87" spans="1:41" x14ac:dyDescent="0.35">
      <c r="A87" s="80"/>
      <c r="B87" s="85" t="s">
        <v>206</v>
      </c>
      <c r="C87" s="200">
        <f>C85-C86</f>
        <v>387</v>
      </c>
      <c r="D87" s="86" t="s">
        <v>119</v>
      </c>
      <c r="E87" s="80"/>
      <c r="F87" s="201">
        <f>(C84+C85)/C83*100</f>
        <v>98.241985522233705</v>
      </c>
      <c r="G87" s="143" t="s">
        <v>264</v>
      </c>
      <c r="H87" s="80"/>
      <c r="I87" s="80"/>
      <c r="J87" s="85" t="s">
        <v>206</v>
      </c>
      <c r="K87" s="200">
        <f>K85-K86</f>
        <v>0</v>
      </c>
      <c r="L87" s="86" t="s">
        <v>119</v>
      </c>
      <c r="M87" s="80"/>
      <c r="N87" s="201" t="e">
        <f>(K84+K85)/K83*100</f>
        <v>#DIV/0!</v>
      </c>
      <c r="O87" s="143" t="s">
        <v>264</v>
      </c>
      <c r="P87" s="80"/>
      <c r="Q87" s="80"/>
      <c r="R87" s="85" t="s">
        <v>206</v>
      </c>
      <c r="S87" s="200">
        <f>S85-S86</f>
        <v>0</v>
      </c>
      <c r="T87" s="86" t="s">
        <v>119</v>
      </c>
      <c r="U87" s="80"/>
      <c r="V87" s="201" t="e">
        <f>(S84+S85)/S83*100</f>
        <v>#DIV/0!</v>
      </c>
      <c r="W87" s="143" t="s">
        <v>264</v>
      </c>
      <c r="X87" s="80"/>
      <c r="Y87" s="80"/>
      <c r="Z87" s="85" t="s">
        <v>206</v>
      </c>
      <c r="AA87" s="200">
        <f>AA85-AA86</f>
        <v>0</v>
      </c>
      <c r="AB87" s="86" t="s">
        <v>119</v>
      </c>
      <c r="AC87" s="80"/>
      <c r="AD87" s="201" t="e">
        <f>(AA84+AA85)/AA83*100</f>
        <v>#DIV/0!</v>
      </c>
      <c r="AE87" s="143" t="s">
        <v>264</v>
      </c>
      <c r="AF87" s="80"/>
      <c r="AG87" s="80"/>
      <c r="AH87" s="85" t="s">
        <v>206</v>
      </c>
      <c r="AI87" s="200">
        <f>AI85-AI86</f>
        <v>0</v>
      </c>
      <c r="AJ87" s="86" t="s">
        <v>119</v>
      </c>
      <c r="AK87" s="80"/>
      <c r="AL87" s="201" t="e">
        <f>(AI84+AI85)/AI83*100</f>
        <v>#DIV/0!</v>
      </c>
      <c r="AM87" s="143" t="s">
        <v>264</v>
      </c>
      <c r="AN87" s="80"/>
      <c r="AO87" s="80"/>
    </row>
    <row r="88" spans="1:41" x14ac:dyDescent="0.35">
      <c r="A88" s="80"/>
      <c r="B88" s="85" t="s">
        <v>205</v>
      </c>
      <c r="C88" s="118">
        <f>IF(AND(ROUND((C87/C85)*100,0)&gt;70,ROUND((C87/C85)*100,0)&lt;100),ROUND((C87/C85)*100,0),IF(ROUND((C87/C85)*100,0)&lt;70,"&lt;70","&gt;100"))</f>
        <v>97</v>
      </c>
      <c r="D88" s="86" t="s">
        <v>122</v>
      </c>
      <c r="E88" s="80"/>
      <c r="F88" s="80"/>
      <c r="G88" s="119">
        <f>VLOOKUP(C88,'VLOOKUP etc.'!$AU$3:$AV$35,2,FALSE)</f>
        <v>9</v>
      </c>
      <c r="H88" s="80"/>
      <c r="I88" s="80"/>
      <c r="J88" s="85" t="s">
        <v>205</v>
      </c>
      <c r="K88" s="118" t="e">
        <f>IF(AND(ROUND((K87/K85)*100,0)&gt;70,ROUND((K87/K85)*100,0)&lt;100),ROUND((K87/K85)*100,0),IF(ROUND((K87/K85)*100,0)&lt;70,"&lt;70","&gt;100"))</f>
        <v>#DIV/0!</v>
      </c>
      <c r="L88" s="86" t="s">
        <v>122</v>
      </c>
      <c r="M88" s="80"/>
      <c r="N88" s="80"/>
      <c r="O88" s="119" t="e">
        <f>VLOOKUP(K88,'VLOOKUP etc.'!$AU$3:$AV$35,2,FALSE)</f>
        <v>#DIV/0!</v>
      </c>
      <c r="P88" s="80"/>
      <c r="Q88" s="80"/>
      <c r="R88" s="85" t="s">
        <v>205</v>
      </c>
      <c r="S88" s="118" t="e">
        <f>IF(AND(ROUND((S87/S85)*100,0)&gt;70,ROUND((S87/S85)*100,0)&lt;100),ROUND((S87/S85)*100,0),IF(ROUND((S87/S85)*100,0)&lt;70,"&lt;70","&gt;100"))</f>
        <v>#DIV/0!</v>
      </c>
      <c r="T88" s="86" t="s">
        <v>122</v>
      </c>
      <c r="U88" s="80"/>
      <c r="V88" s="80"/>
      <c r="W88" s="119" t="e">
        <f>VLOOKUP(S88,'VLOOKUP etc.'!$AU$3:$AV$35,2,FALSE)</f>
        <v>#DIV/0!</v>
      </c>
      <c r="X88" s="80"/>
      <c r="Y88" s="80"/>
      <c r="Z88" s="85" t="s">
        <v>205</v>
      </c>
      <c r="AA88" s="118" t="e">
        <f>IF(AND(ROUND((AA87/AA85)*100,0)&gt;70,ROUND((AA87/AA85)*100,0)&lt;100),ROUND((AA87/AA85)*100,0),IF(ROUND((AA87/AA85)*100,0)&lt;70,"&lt;70","&gt;100"))</f>
        <v>#DIV/0!</v>
      </c>
      <c r="AB88" s="86" t="s">
        <v>122</v>
      </c>
      <c r="AC88" s="80"/>
      <c r="AD88" s="80"/>
      <c r="AE88" s="119" t="e">
        <f>VLOOKUP(AA88,'VLOOKUP etc.'!$AU$3:$AV$35,2,FALSE)</f>
        <v>#DIV/0!</v>
      </c>
      <c r="AF88" s="80"/>
      <c r="AG88" s="80"/>
      <c r="AH88" s="85" t="s">
        <v>205</v>
      </c>
      <c r="AI88" s="118" t="e">
        <f>IF(AND(ROUND((AI87/AI85)*100,0)&gt;70,ROUND((AI87/AI85)*100,0)&lt;100),ROUND((AI87/AI85)*100,0),IF(ROUND((AI87/AI85)*100,0)&lt;70,"&lt;70","&gt;100"))</f>
        <v>#DIV/0!</v>
      </c>
      <c r="AJ88" s="86" t="s">
        <v>122</v>
      </c>
      <c r="AK88" s="80"/>
      <c r="AL88" s="80"/>
      <c r="AM88" s="119" t="e">
        <f>VLOOKUP(AI88,'VLOOKUP etc.'!$AU$3:$AV$35,2,FALSE)</f>
        <v>#DIV/0!</v>
      </c>
      <c r="AN88" s="80"/>
      <c r="AO88" s="80"/>
    </row>
    <row r="89" spans="1:41" x14ac:dyDescent="0.3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row>
    <row r="90" spans="1:41" x14ac:dyDescent="0.3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row>
  </sheetData>
  <mergeCells count="97">
    <mergeCell ref="AH2:AN2"/>
    <mergeCell ref="AJ6:AL6"/>
    <mergeCell ref="AJ7:AL7"/>
    <mergeCell ref="AI17:AL17"/>
    <mergeCell ref="Z74:AF74"/>
    <mergeCell ref="AH74:AN74"/>
    <mergeCell ref="Z20:AF20"/>
    <mergeCell ref="Z21:AA21"/>
    <mergeCell ref="Z22:AA22"/>
    <mergeCell ref="Z23:AA23"/>
    <mergeCell ref="Z24:AA24"/>
    <mergeCell ref="Z25:AA25"/>
    <mergeCell ref="Z26:AA26"/>
    <mergeCell ref="Z27:AA27"/>
    <mergeCell ref="Z28:AA28"/>
    <mergeCell ref="Z29:AA29"/>
    <mergeCell ref="J74:P74"/>
    <mergeCell ref="R74:X74"/>
    <mergeCell ref="Z2:AF2"/>
    <mergeCell ref="AB6:AD6"/>
    <mergeCell ref="AB7:AD7"/>
    <mergeCell ref="AA17:AD17"/>
    <mergeCell ref="J2:P2"/>
    <mergeCell ref="L6:N6"/>
    <mergeCell ref="L7:N7"/>
    <mergeCell ref="R2:X2"/>
    <mergeCell ref="T6:V6"/>
    <mergeCell ref="T7:V7"/>
    <mergeCell ref="K17:N17"/>
    <mergeCell ref="S17:V17"/>
    <mergeCell ref="J20:P20"/>
    <mergeCell ref="J21:K21"/>
    <mergeCell ref="B22:C22"/>
    <mergeCell ref="B21:C21"/>
    <mergeCell ref="B1:H1"/>
    <mergeCell ref="B2:H2"/>
    <mergeCell ref="C17:F17"/>
    <mergeCell ref="B20:H20"/>
    <mergeCell ref="D6:F6"/>
    <mergeCell ref="D7:F7"/>
    <mergeCell ref="B28:C28"/>
    <mergeCell ref="B29:C29"/>
    <mergeCell ref="B74:H74"/>
    <mergeCell ref="B33:H33"/>
    <mergeCell ref="B34:C34"/>
    <mergeCell ref="B64:H64"/>
    <mergeCell ref="B30:C30"/>
    <mergeCell ref="G50:G54"/>
    <mergeCell ref="J23:K23"/>
    <mergeCell ref="J24:K24"/>
    <mergeCell ref="J25:K25"/>
    <mergeCell ref="J26:K26"/>
    <mergeCell ref="B27:C27"/>
    <mergeCell ref="B24:C24"/>
    <mergeCell ref="B25:C25"/>
    <mergeCell ref="B26:C26"/>
    <mergeCell ref="B23:C23"/>
    <mergeCell ref="J27:K27"/>
    <mergeCell ref="J28:K28"/>
    <mergeCell ref="J29:K29"/>
    <mergeCell ref="J30:K30"/>
    <mergeCell ref="R20:X20"/>
    <mergeCell ref="R21:S21"/>
    <mergeCell ref="R22:S22"/>
    <mergeCell ref="R23:S23"/>
    <mergeCell ref="R24:S24"/>
    <mergeCell ref="R25:S25"/>
    <mergeCell ref="R26:S26"/>
    <mergeCell ref="R27:S27"/>
    <mergeCell ref="R28:S28"/>
    <mergeCell ref="R29:S29"/>
    <mergeCell ref="R30:S30"/>
    <mergeCell ref="J22:K22"/>
    <mergeCell ref="Z30:AA30"/>
    <mergeCell ref="AH20:AN20"/>
    <mergeCell ref="AH21:AI21"/>
    <mergeCell ref="AH22:AI22"/>
    <mergeCell ref="AH23:AI23"/>
    <mergeCell ref="AH24:AI24"/>
    <mergeCell ref="AH25:AI25"/>
    <mergeCell ref="AH26:AI26"/>
    <mergeCell ref="AH27:AI27"/>
    <mergeCell ref="AH28:AI28"/>
    <mergeCell ref="AH29:AI29"/>
    <mergeCell ref="AH30:AI30"/>
    <mergeCell ref="J33:P33"/>
    <mergeCell ref="J34:K34"/>
    <mergeCell ref="O50:O54"/>
    <mergeCell ref="R33:X33"/>
    <mergeCell ref="R34:S34"/>
    <mergeCell ref="W50:W54"/>
    <mergeCell ref="Z33:AF33"/>
    <mergeCell ref="Z34:AA34"/>
    <mergeCell ref="AE50:AE54"/>
    <mergeCell ref="AH33:AN33"/>
    <mergeCell ref="AH34:AI34"/>
    <mergeCell ref="AM50:AM54"/>
  </mergeCells>
  <conditionalFormatting sqref="D23:D30">
    <cfRule type="expression" dxfId="39" priority="55">
      <formula>$D23="No"</formula>
    </cfRule>
  </conditionalFormatting>
  <conditionalFormatting sqref="D34">
    <cfRule type="expression" dxfId="38" priority="54">
      <formula>$D34="No"</formula>
    </cfRule>
  </conditionalFormatting>
  <conditionalFormatting sqref="E50:E61">
    <cfRule type="cellIs" dxfId="37" priority="53" operator="lessThan">
      <formula>0</formula>
    </cfRule>
  </conditionalFormatting>
  <conditionalFormatting sqref="C88">
    <cfRule type="containsText" dxfId="36" priority="51" operator="containsText" text="&lt;70">
      <formula>NOT(ISERROR(SEARCH("&lt;70",C88)))</formula>
    </cfRule>
  </conditionalFormatting>
  <conditionalFormatting sqref="C15">
    <cfRule type="containsText" dxfId="35" priority="46" operator="containsText" text="&gt;1.10">
      <formula>NOT(ISERROR(SEARCH("&gt;1.10",C15)))</formula>
    </cfRule>
  </conditionalFormatting>
  <conditionalFormatting sqref="F80">
    <cfRule type="cellIs" dxfId="34" priority="45" operator="notEqual">
      <formula>0</formula>
    </cfRule>
  </conditionalFormatting>
  <conditionalFormatting sqref="D6:F6">
    <cfRule type="expression" dxfId="33" priority="41">
      <formula>$C$6="Other"</formula>
    </cfRule>
  </conditionalFormatting>
  <conditionalFormatting sqref="D7:F7">
    <cfRule type="expression" dxfId="32" priority="40">
      <formula>$C$7="Other"</formula>
    </cfRule>
  </conditionalFormatting>
  <conditionalFormatting sqref="K15">
    <cfRule type="containsText" dxfId="31" priority="39" operator="containsText" text="&gt;1.10">
      <formula>NOT(ISERROR(SEARCH("&gt;1.10",K15)))</formula>
    </cfRule>
  </conditionalFormatting>
  <conditionalFormatting sqref="L6:N6">
    <cfRule type="expression" dxfId="30" priority="38">
      <formula>$C$6="Other"</formula>
    </cfRule>
  </conditionalFormatting>
  <conditionalFormatting sqref="L7:N7">
    <cfRule type="expression" dxfId="29" priority="37">
      <formula>$C$7="Other"</formula>
    </cfRule>
  </conditionalFormatting>
  <conditionalFormatting sqref="K88">
    <cfRule type="containsText" dxfId="28" priority="32" operator="containsText" text="&lt;70">
      <formula>NOT(ISERROR(SEARCH("&lt;70",K88)))</formula>
    </cfRule>
  </conditionalFormatting>
  <conditionalFormatting sqref="N80">
    <cfRule type="cellIs" dxfId="27" priority="31" operator="notEqual">
      <formula>0</formula>
    </cfRule>
  </conditionalFormatting>
  <conditionalFormatting sqref="S88">
    <cfRule type="containsText" dxfId="26" priority="29" operator="containsText" text="&lt;70">
      <formula>NOT(ISERROR(SEARCH("&lt;70",S88)))</formula>
    </cfRule>
  </conditionalFormatting>
  <conditionalFormatting sqref="V80">
    <cfRule type="cellIs" dxfId="25" priority="28" operator="notEqual">
      <formula>0</formula>
    </cfRule>
  </conditionalFormatting>
  <conditionalFormatting sqref="S15">
    <cfRule type="containsText" dxfId="24" priority="27" operator="containsText" text="&gt;1.10">
      <formula>NOT(ISERROR(SEARCH("&gt;1.10",S15)))</formula>
    </cfRule>
  </conditionalFormatting>
  <conditionalFormatting sqref="T6:V6">
    <cfRule type="expression" dxfId="23" priority="26">
      <formula>$C$6="Other"</formula>
    </cfRule>
  </conditionalFormatting>
  <conditionalFormatting sqref="T7:V7">
    <cfRule type="expression" dxfId="22" priority="25">
      <formula>$C$7="Other"</formula>
    </cfRule>
  </conditionalFormatting>
  <conditionalFormatting sqref="AA15">
    <cfRule type="containsText" dxfId="21" priority="24" operator="containsText" text="&gt;1.10">
      <formula>NOT(ISERROR(SEARCH("&gt;1.10",AA15)))</formula>
    </cfRule>
  </conditionalFormatting>
  <conditionalFormatting sqref="AB6:AD6">
    <cfRule type="expression" dxfId="20" priority="23">
      <formula>$C$6="Other"</formula>
    </cfRule>
  </conditionalFormatting>
  <conditionalFormatting sqref="AB7:AD7">
    <cfRule type="expression" dxfId="19" priority="22">
      <formula>$C$7="Other"</formula>
    </cfRule>
  </conditionalFormatting>
  <conditionalFormatting sqref="AI15">
    <cfRule type="containsText" dxfId="18" priority="21" operator="containsText" text="&gt;1.10">
      <formula>NOT(ISERROR(SEARCH("&gt;1.10",AI15)))</formula>
    </cfRule>
  </conditionalFormatting>
  <conditionalFormatting sqref="AJ6:AL6">
    <cfRule type="expression" dxfId="17" priority="20">
      <formula>$C$6="Other"</formula>
    </cfRule>
  </conditionalFormatting>
  <conditionalFormatting sqref="AJ7:AL7">
    <cfRule type="expression" dxfId="16" priority="19">
      <formula>$C$7="Other"</formula>
    </cfRule>
  </conditionalFormatting>
  <conditionalFormatting sqref="AA88">
    <cfRule type="containsText" dxfId="15" priority="17" operator="containsText" text="&lt;70">
      <formula>NOT(ISERROR(SEARCH("&lt;70",AA88)))</formula>
    </cfRule>
  </conditionalFormatting>
  <conditionalFormatting sqref="AD80">
    <cfRule type="cellIs" dxfId="14" priority="16" operator="notEqual">
      <formula>0</formula>
    </cfRule>
  </conditionalFormatting>
  <conditionalFormatting sqref="AI88">
    <cfRule type="containsText" dxfId="13" priority="14" operator="containsText" text="&lt;70">
      <formula>NOT(ISERROR(SEARCH("&lt;70",AI88)))</formula>
    </cfRule>
  </conditionalFormatting>
  <conditionalFormatting sqref="AL80">
    <cfRule type="cellIs" dxfId="12" priority="13" operator="notEqual">
      <formula>0</formula>
    </cfRule>
  </conditionalFormatting>
  <conditionalFormatting sqref="L23:L30">
    <cfRule type="expression" dxfId="11" priority="12">
      <formula>$D23="No"</formula>
    </cfRule>
  </conditionalFormatting>
  <conditionalFormatting sqref="T23:T30">
    <cfRule type="expression" dxfId="10" priority="11">
      <formula>$D23="No"</formula>
    </cfRule>
  </conditionalFormatting>
  <conditionalFormatting sqref="AB23:AB30">
    <cfRule type="expression" dxfId="9" priority="10">
      <formula>$D23="No"</formula>
    </cfRule>
  </conditionalFormatting>
  <conditionalFormatting sqref="AJ23:AJ30">
    <cfRule type="expression" dxfId="8" priority="9">
      <formula>$D23="No"</formula>
    </cfRule>
  </conditionalFormatting>
  <conditionalFormatting sqref="L34">
    <cfRule type="expression" dxfId="7" priority="8">
      <formula>$D34="No"</formula>
    </cfRule>
  </conditionalFormatting>
  <conditionalFormatting sqref="M50:M61">
    <cfRule type="cellIs" dxfId="6" priority="7" operator="lessThan">
      <formula>0</formula>
    </cfRule>
  </conditionalFormatting>
  <conditionalFormatting sqref="T34">
    <cfRule type="expression" dxfId="5" priority="6">
      <formula>$D34="No"</formula>
    </cfRule>
  </conditionalFormatting>
  <conditionalFormatting sqref="U50:U61">
    <cfRule type="cellIs" dxfId="4" priority="5" operator="lessThan">
      <formula>0</formula>
    </cfRule>
  </conditionalFormatting>
  <conditionalFormatting sqref="AB34">
    <cfRule type="expression" dxfId="3" priority="4">
      <formula>$D34="No"</formula>
    </cfRule>
  </conditionalFormatting>
  <conditionalFormatting sqref="AC50:AC61">
    <cfRule type="cellIs" dxfId="2" priority="3" operator="lessThan">
      <formula>0</formula>
    </cfRule>
  </conditionalFormatting>
  <conditionalFormatting sqref="AJ34">
    <cfRule type="expression" dxfId="1" priority="2">
      <formula>$D34="No"</formula>
    </cfRule>
  </conditionalFormatting>
  <conditionalFormatting sqref="AK50:AK61">
    <cfRule type="cellIs" dxfId="0" priority="1" operator="lessThan">
      <formula>0</formula>
    </cfRule>
  </conditionalFormatting>
  <dataValidations count="4">
    <dataValidation type="whole" allowBlank="1" showInputMessage="1" showErrorMessage="1" sqref="C16 K16 S16 AA16 AI16">
      <formula1>0</formula1>
      <formula2>100</formula2>
    </dataValidation>
    <dataValidation type="list" allowBlank="1" showInputMessage="1" showErrorMessage="1" sqref="D21:D30 D34 L21:L30 T21:T30 AB21:AB30 AJ21:AJ30 L34 T34 AB34 AJ34">
      <formula1>"Yes,No"</formula1>
    </dataValidation>
    <dataValidation type="list" allowBlank="1" showInputMessage="1" showErrorMessage="1" sqref="C6 K6 S6 AA6 AI6">
      <formula1>"Quartz,Marble,Other"</formula1>
    </dataValidation>
    <dataValidation type="list" allowBlank="1" showInputMessage="1" showErrorMessage="1" sqref="C7 K7 S7 AA7 AI7">
      <formula1>"Hot curing,Cold curing,Other"</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'VLOOKUP etc.'!$AO$2:$AO$202</xm:f>
          </x14:formula1>
          <xm:sqref>C43:C48 K43:K48 S43:S48 AA43:AA48 AI43:AI48</xm:sqref>
        </x14:dataValidation>
        <x14:dataValidation type="list" allowBlank="1" showInputMessage="1" showErrorMessage="1">
          <x14:formula1>
            <xm:f>'VLOOKUP etc.'!$AR$2:$AR$24</xm:f>
          </x14:formula1>
          <xm:sqref>C66:C71</xm:sqref>
        </x14:dataValidation>
        <x14:dataValidation type="list" allowBlank="1" showInputMessage="1" showErrorMessage="1">
          <x14:formula1>
            <xm:f>'VLOOKUP etc.'!$AH$2:$AH$7</xm:f>
          </x14:formula1>
          <xm:sqref>C17:F17 K17:N17 S17:V17 AA17:AD17 AI17:AL17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605"/>
  <sheetViews>
    <sheetView topLeftCell="AR1" workbookViewId="0">
      <pane ySplit="1" topLeftCell="A2" activePane="bottomLeft" state="frozen"/>
      <selection pane="bottomLeft" activeCell="AT4" sqref="AT4"/>
    </sheetView>
  </sheetViews>
  <sheetFormatPr defaultRowHeight="14.5" x14ac:dyDescent="0.35"/>
  <cols>
    <col min="3" max="3" width="28.36328125" customWidth="1"/>
    <col min="4" max="5" width="8.7265625" customWidth="1"/>
    <col min="6" max="6" width="10.90625" customWidth="1"/>
    <col min="8" max="8" width="17.7265625" customWidth="1"/>
    <col min="12" max="12" width="41.1796875" customWidth="1"/>
    <col min="14" max="14" width="11.453125" customWidth="1"/>
    <col min="20" max="32" width="8.7265625" style="61"/>
    <col min="34" max="34" width="43.81640625" customWidth="1"/>
    <col min="36" max="36" width="10.90625" customWidth="1"/>
    <col min="52" max="54" width="12.6328125" customWidth="1"/>
    <col min="55" max="55" width="9.81640625" customWidth="1"/>
    <col min="56" max="56" width="9.453125" customWidth="1"/>
    <col min="64" max="64" width="11.81640625" customWidth="1"/>
    <col min="65" max="65" width="10.08984375" customWidth="1"/>
    <col min="66" max="66" width="11" customWidth="1"/>
    <col min="88" max="88" width="10.6328125" customWidth="1"/>
    <col min="89" max="89" width="9.7265625" customWidth="1"/>
    <col min="90" max="90" width="10.36328125" customWidth="1"/>
    <col min="93" max="93" width="10" customWidth="1"/>
    <col min="94" max="94" width="10.08984375" customWidth="1"/>
    <col min="96" max="96" width="9.36328125" bestFit="1" customWidth="1"/>
    <col min="98" max="98" width="8.54296875" customWidth="1"/>
    <col min="105" max="105" width="9.36328125" bestFit="1" customWidth="1"/>
    <col min="111" max="111" width="12.6328125" customWidth="1"/>
    <col min="113" max="113" width="12.453125" customWidth="1"/>
    <col min="115" max="115" width="11.7265625" customWidth="1"/>
    <col min="117" max="117" width="10.6328125" customWidth="1"/>
    <col min="120" max="120" width="10.54296875" customWidth="1"/>
    <col min="124" max="124" width="11.08984375" customWidth="1"/>
  </cols>
  <sheetData>
    <row r="1" spans="1:128" ht="43" customHeight="1" x14ac:dyDescent="0.35">
      <c r="C1" s="154" t="s">
        <v>213</v>
      </c>
      <c r="D1" s="155" t="s">
        <v>214</v>
      </c>
      <c r="E1" s="155" t="s">
        <v>217</v>
      </c>
      <c r="F1" s="155" t="s">
        <v>20</v>
      </c>
      <c r="H1" s="155" t="s">
        <v>218</v>
      </c>
      <c r="K1" s="296" t="s">
        <v>193</v>
      </c>
      <c r="L1" s="296"/>
      <c r="M1" s="296"/>
      <c r="N1" s="296"/>
      <c r="O1" s="296"/>
      <c r="P1" s="188"/>
      <c r="Q1" s="297" t="s">
        <v>201</v>
      </c>
      <c r="R1" s="297"/>
      <c r="T1" s="295" t="s">
        <v>145</v>
      </c>
      <c r="U1" s="295"/>
      <c r="V1" s="295"/>
      <c r="W1" s="295"/>
      <c r="X1" s="121"/>
      <c r="Y1" s="298" t="s">
        <v>148</v>
      </c>
      <c r="Z1" s="299"/>
      <c r="AA1" s="299"/>
      <c r="AB1" s="299"/>
      <c r="AC1" s="121"/>
      <c r="AD1" s="299" t="s">
        <v>149</v>
      </c>
      <c r="AE1" s="299"/>
      <c r="AF1" s="121"/>
      <c r="AH1" s="295" t="s">
        <v>192</v>
      </c>
      <c r="AI1" s="295"/>
      <c r="AJ1" s="295"/>
      <c r="AK1" s="295"/>
      <c r="AL1" s="194"/>
      <c r="AM1" s="194"/>
      <c r="AO1" s="301" t="s">
        <v>187</v>
      </c>
      <c r="AP1" s="301"/>
      <c r="AR1" s="297" t="s">
        <v>191</v>
      </c>
      <c r="AS1" s="297"/>
      <c r="AU1" s="302" t="s">
        <v>196</v>
      </c>
      <c r="AV1" s="302"/>
      <c r="AW1" s="302"/>
      <c r="AX1" s="302"/>
      <c r="AZ1" s="300" t="s">
        <v>236</v>
      </c>
      <c r="BA1" s="300"/>
      <c r="BB1" s="300"/>
      <c r="BC1" s="303" t="s">
        <v>234</v>
      </c>
      <c r="BD1" s="304"/>
      <c r="BE1" s="300" t="s">
        <v>225</v>
      </c>
      <c r="BF1" s="300"/>
      <c r="BG1" s="300" t="s">
        <v>227</v>
      </c>
      <c r="BH1" s="300"/>
      <c r="BI1" s="300" t="s">
        <v>226</v>
      </c>
      <c r="BJ1" s="300"/>
      <c r="BL1" s="300" t="s">
        <v>245</v>
      </c>
      <c r="BM1" s="300"/>
      <c r="BN1" s="300"/>
      <c r="BO1" s="303" t="s">
        <v>241</v>
      </c>
      <c r="BP1" s="304"/>
      <c r="BQ1" s="300" t="s">
        <v>242</v>
      </c>
      <c r="BR1" s="300"/>
      <c r="BS1" s="300" t="s">
        <v>243</v>
      </c>
      <c r="BT1" s="300"/>
      <c r="BU1" s="300" t="s">
        <v>244</v>
      </c>
      <c r="BV1" s="300"/>
      <c r="BX1" s="300" t="s">
        <v>247</v>
      </c>
      <c r="BY1" s="300"/>
      <c r="BZ1" s="300" t="s">
        <v>250</v>
      </c>
      <c r="CA1" s="300"/>
      <c r="CB1" s="300" t="s">
        <v>252</v>
      </c>
      <c r="CC1" s="300"/>
      <c r="CD1" s="300" t="s">
        <v>251</v>
      </c>
      <c r="CE1" s="300"/>
      <c r="CG1" s="300" t="s">
        <v>260</v>
      </c>
      <c r="CH1" s="300"/>
      <c r="CJ1" s="295" t="s">
        <v>266</v>
      </c>
      <c r="CK1" s="295"/>
      <c r="CL1" s="295"/>
      <c r="CM1" s="295"/>
      <c r="CN1" s="300" t="s">
        <v>270</v>
      </c>
      <c r="CO1" s="300"/>
      <c r="CP1" s="155"/>
      <c r="CQ1" s="305" t="s">
        <v>278</v>
      </c>
      <c r="CR1" s="302"/>
      <c r="CS1" s="302"/>
      <c r="CT1" s="302"/>
      <c r="CU1" s="302"/>
      <c r="CV1" s="302"/>
      <c r="CW1" s="302"/>
      <c r="CX1" s="302"/>
      <c r="CZ1" s="300" t="s">
        <v>279</v>
      </c>
      <c r="DA1" s="300"/>
      <c r="DB1" s="300"/>
      <c r="DC1" s="300"/>
      <c r="DD1" s="300"/>
      <c r="DE1" s="300"/>
      <c r="DG1" s="306" t="s">
        <v>283</v>
      </c>
      <c r="DH1" s="307"/>
      <c r="DI1" s="307"/>
      <c r="DJ1" s="307"/>
      <c r="DK1" s="307"/>
      <c r="DL1" s="307"/>
      <c r="DM1" s="307"/>
      <c r="DN1" s="307"/>
      <c r="DP1" s="295" t="s">
        <v>289</v>
      </c>
      <c r="DQ1" s="295"/>
      <c r="DR1" s="295"/>
      <c r="DS1" s="295"/>
      <c r="DT1" s="295"/>
      <c r="DU1" s="295"/>
      <c r="DV1" s="295"/>
      <c r="DW1" s="295"/>
    </row>
    <row r="2" spans="1:128" ht="58" customHeight="1" x14ac:dyDescent="0.35">
      <c r="A2" t="s">
        <v>325</v>
      </c>
      <c r="C2" s="132"/>
      <c r="D2" s="72"/>
      <c r="E2" s="72"/>
      <c r="F2" s="48" t="s">
        <v>21</v>
      </c>
      <c r="H2" s="109" t="s">
        <v>219</v>
      </c>
      <c r="K2" s="61">
        <v>0</v>
      </c>
      <c r="L2" s="151" t="s">
        <v>125</v>
      </c>
      <c r="M2" s="151">
        <v>5</v>
      </c>
      <c r="N2" s="151" t="s">
        <v>326</v>
      </c>
      <c r="O2" s="151">
        <v>5</v>
      </c>
      <c r="P2" s="151"/>
      <c r="Q2" s="111">
        <v>0</v>
      </c>
      <c r="R2" s="127">
        <v>0</v>
      </c>
      <c r="T2" s="295" t="s">
        <v>136</v>
      </c>
      <c r="U2" s="295"/>
      <c r="V2" s="295" t="s">
        <v>135</v>
      </c>
      <c r="W2" s="295"/>
      <c r="X2" s="121"/>
      <c r="Y2" s="86" t="s">
        <v>122</v>
      </c>
      <c r="Z2" s="86" t="s">
        <v>130</v>
      </c>
      <c r="AA2" s="86" t="s">
        <v>122</v>
      </c>
      <c r="AB2" s="86" t="s">
        <v>130</v>
      </c>
      <c r="AC2" s="121"/>
      <c r="AD2" s="86" t="s">
        <v>150</v>
      </c>
      <c r="AE2" s="86" t="s">
        <v>130</v>
      </c>
      <c r="AF2" s="121"/>
      <c r="AH2" s="109" t="s">
        <v>125</v>
      </c>
      <c r="AI2" s="98">
        <v>10</v>
      </c>
      <c r="AJ2" s="110" t="s">
        <v>166</v>
      </c>
      <c r="AK2" s="114">
        <v>10</v>
      </c>
      <c r="AL2" s="195"/>
      <c r="AM2" s="195"/>
      <c r="AO2" s="164">
        <v>0</v>
      </c>
      <c r="AP2" s="90">
        <v>0</v>
      </c>
      <c r="AR2" s="72" t="s">
        <v>199</v>
      </c>
      <c r="AS2" s="100">
        <v>20</v>
      </c>
      <c r="AU2" s="86" t="s">
        <v>122</v>
      </c>
      <c r="AV2" s="86" t="s">
        <v>130</v>
      </c>
      <c r="AW2" s="86" t="s">
        <v>122</v>
      </c>
      <c r="AX2" s="86" t="s">
        <v>130</v>
      </c>
      <c r="AZ2" s="155" t="s">
        <v>228</v>
      </c>
      <c r="BA2" s="155" t="s">
        <v>233</v>
      </c>
      <c r="BB2" s="155" t="s">
        <v>232</v>
      </c>
      <c r="BC2" s="155" t="s">
        <v>158</v>
      </c>
      <c r="BD2" s="155" t="s">
        <v>130</v>
      </c>
      <c r="BE2" s="154" t="s">
        <v>158</v>
      </c>
      <c r="BF2" s="154" t="s">
        <v>130</v>
      </c>
      <c r="BG2" s="154" t="s">
        <v>158</v>
      </c>
      <c r="BH2" s="154" t="s">
        <v>130</v>
      </c>
      <c r="BI2" s="154" t="s">
        <v>158</v>
      </c>
      <c r="BJ2" s="154" t="s">
        <v>130</v>
      </c>
      <c r="BL2" s="155" t="s">
        <v>228</v>
      </c>
      <c r="BM2" s="155" t="s">
        <v>237</v>
      </c>
      <c r="BN2" s="155" t="s">
        <v>238</v>
      </c>
      <c r="BO2" s="155" t="s">
        <v>239</v>
      </c>
      <c r="BP2" s="155" t="s">
        <v>130</v>
      </c>
      <c r="BQ2" s="154" t="s">
        <v>239</v>
      </c>
      <c r="BR2" s="154" t="s">
        <v>130</v>
      </c>
      <c r="BS2" s="154" t="s">
        <v>239</v>
      </c>
      <c r="BT2" s="154" t="s">
        <v>130</v>
      </c>
      <c r="BU2" s="154" t="s">
        <v>239</v>
      </c>
      <c r="BV2" s="154" t="s">
        <v>130</v>
      </c>
      <c r="BX2" s="154" t="s">
        <v>246</v>
      </c>
      <c r="BY2" s="154" t="s">
        <v>248</v>
      </c>
      <c r="BZ2" s="154" t="s">
        <v>246</v>
      </c>
      <c r="CA2" s="154" t="s">
        <v>248</v>
      </c>
      <c r="CB2" s="154" t="s">
        <v>246</v>
      </c>
      <c r="CC2" s="154" t="s">
        <v>248</v>
      </c>
      <c r="CD2" s="154" t="s">
        <v>246</v>
      </c>
      <c r="CE2" s="154" t="s">
        <v>248</v>
      </c>
      <c r="CG2" s="154" t="s">
        <v>261</v>
      </c>
      <c r="CH2" s="154" t="s">
        <v>248</v>
      </c>
      <c r="CJ2" s="155" t="s">
        <v>267</v>
      </c>
      <c r="CK2" s="155"/>
      <c r="CL2" s="155" t="s">
        <v>268</v>
      </c>
      <c r="CM2" s="154"/>
      <c r="CN2" s="155" t="s">
        <v>272</v>
      </c>
      <c r="CO2" s="155" t="s">
        <v>271</v>
      </c>
      <c r="CP2" s="157"/>
      <c r="CQ2" s="300" t="s">
        <v>276</v>
      </c>
      <c r="CR2" s="300"/>
      <c r="CS2" s="300" t="s">
        <v>277</v>
      </c>
      <c r="CT2" s="300"/>
      <c r="CU2" s="300" t="s">
        <v>275</v>
      </c>
      <c r="CV2" s="300"/>
      <c r="CW2" s="300" t="s">
        <v>268</v>
      </c>
      <c r="CX2" s="300"/>
      <c r="CZ2" s="295" t="s">
        <v>280</v>
      </c>
      <c r="DA2" s="295"/>
      <c r="DB2" s="295" t="s">
        <v>282</v>
      </c>
      <c r="DC2" s="295"/>
      <c r="DD2" s="295" t="s">
        <v>281</v>
      </c>
      <c r="DE2" s="295"/>
      <c r="DG2" s="155" t="s">
        <v>285</v>
      </c>
      <c r="DH2" s="155" t="s">
        <v>130</v>
      </c>
      <c r="DI2" s="155" t="s">
        <v>286</v>
      </c>
      <c r="DJ2" s="155" t="s">
        <v>130</v>
      </c>
      <c r="DK2" s="155" t="s">
        <v>287</v>
      </c>
      <c r="DL2" s="155" t="s">
        <v>130</v>
      </c>
      <c r="DM2" s="155" t="s">
        <v>288</v>
      </c>
      <c r="DN2" s="155" t="s">
        <v>130</v>
      </c>
      <c r="DP2" s="156" t="s">
        <v>292</v>
      </c>
      <c r="DQ2" s="156" t="s">
        <v>130</v>
      </c>
      <c r="DR2" s="156" t="s">
        <v>293</v>
      </c>
      <c r="DS2" s="156" t="s">
        <v>130</v>
      </c>
      <c r="DT2" s="156" t="s">
        <v>296</v>
      </c>
      <c r="DU2" s="156" t="s">
        <v>130</v>
      </c>
      <c r="DV2" s="189" t="s">
        <v>299</v>
      </c>
      <c r="DW2" s="189" t="s">
        <v>130</v>
      </c>
    </row>
    <row r="3" spans="1:128" ht="43.5" x14ac:dyDescent="0.35">
      <c r="C3" s="132"/>
      <c r="D3" s="72"/>
      <c r="E3" s="72"/>
      <c r="F3" s="48" t="s">
        <v>22</v>
      </c>
      <c r="H3" s="109" t="s">
        <v>220</v>
      </c>
      <c r="K3" s="61">
        <v>1</v>
      </c>
      <c r="L3" s="151" t="s">
        <v>124</v>
      </c>
      <c r="M3" s="151">
        <v>4</v>
      </c>
      <c r="N3" s="151" t="s">
        <v>327</v>
      </c>
      <c r="O3" s="151">
        <v>5</v>
      </c>
      <c r="P3" s="151"/>
      <c r="Q3" s="111">
        <v>0.01</v>
      </c>
      <c r="R3" s="127">
        <v>0</v>
      </c>
      <c r="T3" s="154" t="s">
        <v>137</v>
      </c>
      <c r="U3" s="154" t="s">
        <v>130</v>
      </c>
      <c r="V3" s="154" t="s">
        <v>137</v>
      </c>
      <c r="W3" s="154" t="s">
        <v>130</v>
      </c>
      <c r="X3" s="121"/>
      <c r="Y3" s="101" t="s">
        <v>194</v>
      </c>
      <c r="Z3" s="123">
        <v>0</v>
      </c>
      <c r="AA3" s="102">
        <v>0</v>
      </c>
      <c r="AB3" s="91">
        <v>0</v>
      </c>
      <c r="AC3" s="121"/>
      <c r="AD3" s="101" t="s">
        <v>151</v>
      </c>
      <c r="AE3" s="72">
        <v>5</v>
      </c>
      <c r="AF3" s="121"/>
      <c r="AH3" s="109" t="s">
        <v>124</v>
      </c>
      <c r="AI3" s="98">
        <v>8</v>
      </c>
      <c r="AJ3" s="110">
        <v>0.7</v>
      </c>
      <c r="AK3" s="114">
        <v>10</v>
      </c>
      <c r="AL3" s="195"/>
      <c r="AM3" s="195"/>
      <c r="AO3" s="164">
        <v>0.5</v>
      </c>
      <c r="AP3" s="90">
        <v>0.5</v>
      </c>
      <c r="AR3" s="72">
        <v>5</v>
      </c>
      <c r="AS3" s="100">
        <v>20</v>
      </c>
      <c r="AU3" s="72" t="s">
        <v>197</v>
      </c>
      <c r="AV3" s="90" t="s">
        <v>265</v>
      </c>
      <c r="AW3" s="102">
        <v>0</v>
      </c>
      <c r="AX3" s="91">
        <v>0</v>
      </c>
      <c r="AZ3" s="109" t="s">
        <v>229</v>
      </c>
      <c r="BA3" s="109">
        <v>4.0999999999999996</v>
      </c>
      <c r="BB3" s="136">
        <v>3.2</v>
      </c>
      <c r="BC3" s="109" t="s">
        <v>240</v>
      </c>
      <c r="BD3" s="137">
        <v>20</v>
      </c>
      <c r="BE3" s="109" t="s">
        <v>240</v>
      </c>
      <c r="BF3" s="124">
        <v>20</v>
      </c>
      <c r="BG3" s="109" t="s">
        <v>240</v>
      </c>
      <c r="BH3" s="124">
        <v>20</v>
      </c>
      <c r="BI3" s="109" t="s">
        <v>240</v>
      </c>
      <c r="BJ3" s="90">
        <v>20</v>
      </c>
      <c r="BL3" s="109" t="s">
        <v>229</v>
      </c>
      <c r="BM3" s="72">
        <v>280</v>
      </c>
      <c r="BN3" s="98">
        <v>230</v>
      </c>
      <c r="BO3" s="109" t="s">
        <v>240</v>
      </c>
      <c r="BP3" s="124">
        <v>25</v>
      </c>
      <c r="BQ3" s="109" t="s">
        <v>240</v>
      </c>
      <c r="BR3" s="124">
        <v>25</v>
      </c>
      <c r="BS3" s="109" t="s">
        <v>240</v>
      </c>
      <c r="BT3" s="90">
        <v>25</v>
      </c>
      <c r="BU3" s="109" t="s">
        <v>240</v>
      </c>
      <c r="BV3" s="90">
        <v>25</v>
      </c>
      <c r="BX3" s="72" t="s">
        <v>151</v>
      </c>
      <c r="BY3" s="72">
        <v>10</v>
      </c>
      <c r="BZ3" s="72" t="s">
        <v>253</v>
      </c>
      <c r="CA3" s="124">
        <v>10</v>
      </c>
      <c r="CB3" s="72" t="s">
        <v>255</v>
      </c>
      <c r="CC3" s="124">
        <v>10</v>
      </c>
      <c r="CD3" s="72" t="s">
        <v>257</v>
      </c>
      <c r="CE3" s="90">
        <v>10</v>
      </c>
      <c r="CG3" s="72" t="s">
        <v>262</v>
      </c>
      <c r="CH3" s="72" t="s">
        <v>265</v>
      </c>
      <c r="CJ3" s="72" t="s">
        <v>269</v>
      </c>
      <c r="CK3" s="145">
        <v>15</v>
      </c>
      <c r="CL3" s="90">
        <v>0</v>
      </c>
      <c r="CM3" s="90">
        <v>15</v>
      </c>
      <c r="CN3" s="72" t="s">
        <v>269</v>
      </c>
      <c r="CO3" s="90">
        <v>0</v>
      </c>
      <c r="CQ3" s="109" t="s">
        <v>240</v>
      </c>
      <c r="CR3" s="90">
        <v>20</v>
      </c>
      <c r="CS3" s="109" t="s">
        <v>240</v>
      </c>
      <c r="CT3" s="90">
        <v>20</v>
      </c>
      <c r="CU3" s="109" t="s">
        <v>240</v>
      </c>
      <c r="CV3" s="90">
        <v>20</v>
      </c>
      <c r="CW3" s="109" t="s">
        <v>240</v>
      </c>
      <c r="CX3" s="90">
        <v>20</v>
      </c>
      <c r="CZ3" s="161" t="s">
        <v>240</v>
      </c>
      <c r="DA3" s="161">
        <v>5</v>
      </c>
      <c r="DB3" s="161" t="s">
        <v>240</v>
      </c>
      <c r="DC3" s="163">
        <v>5</v>
      </c>
      <c r="DD3" s="161" t="s">
        <v>240</v>
      </c>
      <c r="DE3" s="110">
        <v>5</v>
      </c>
      <c r="DG3" s="164">
        <v>0</v>
      </c>
      <c r="DH3" s="90">
        <v>0</v>
      </c>
      <c r="DI3" s="164">
        <v>0</v>
      </c>
      <c r="DJ3" s="90">
        <v>0</v>
      </c>
      <c r="DK3" s="72">
        <v>0</v>
      </c>
      <c r="DL3" s="111">
        <v>0</v>
      </c>
      <c r="DM3" s="72" t="s">
        <v>31</v>
      </c>
      <c r="DN3" s="72">
        <v>5</v>
      </c>
      <c r="DP3" s="72" t="s">
        <v>291</v>
      </c>
      <c r="DQ3" s="90">
        <v>0</v>
      </c>
      <c r="DR3" s="72" t="s">
        <v>294</v>
      </c>
      <c r="DS3" s="90">
        <v>0</v>
      </c>
      <c r="DT3" s="72" t="s">
        <v>297</v>
      </c>
      <c r="DU3" s="124">
        <v>15</v>
      </c>
      <c r="DV3" s="72" t="s">
        <v>199</v>
      </c>
      <c r="DW3" s="90">
        <v>15</v>
      </c>
    </row>
    <row r="4" spans="1:128" ht="43.5" x14ac:dyDescent="0.35">
      <c r="C4" s="132"/>
      <c r="D4" s="72"/>
      <c r="E4" s="72"/>
      <c r="F4" s="48" t="s">
        <v>23</v>
      </c>
      <c r="H4" s="109" t="s">
        <v>221</v>
      </c>
      <c r="K4" s="61">
        <v>2</v>
      </c>
      <c r="L4" s="151" t="s">
        <v>126</v>
      </c>
      <c r="M4" s="151">
        <v>3</v>
      </c>
      <c r="N4" s="151" t="s">
        <v>328</v>
      </c>
      <c r="O4" s="151">
        <v>3</v>
      </c>
      <c r="P4" s="151"/>
      <c r="Q4" s="111">
        <v>0.02</v>
      </c>
      <c r="R4" s="127">
        <v>0</v>
      </c>
      <c r="T4" s="72" t="s">
        <v>138</v>
      </c>
      <c r="U4" s="90">
        <v>0</v>
      </c>
      <c r="V4" s="72">
        <v>0</v>
      </c>
      <c r="W4" s="99">
        <v>0</v>
      </c>
      <c r="X4" s="120"/>
      <c r="Y4" s="102">
        <v>80</v>
      </c>
      <c r="Z4" s="124">
        <v>0</v>
      </c>
      <c r="AA4" s="101">
        <v>1</v>
      </c>
      <c r="AB4" s="90">
        <v>0.05</v>
      </c>
      <c r="AC4" s="120"/>
      <c r="AD4" s="102">
        <v>10</v>
      </c>
      <c r="AE4" s="72">
        <v>5</v>
      </c>
      <c r="AF4" s="120"/>
      <c r="AH4" s="109" t="s">
        <v>126</v>
      </c>
      <c r="AI4" s="98">
        <v>6</v>
      </c>
      <c r="AJ4" s="110">
        <v>0.71</v>
      </c>
      <c r="AK4" s="114">
        <v>9.75</v>
      </c>
      <c r="AL4" s="195"/>
      <c r="AM4" s="195"/>
      <c r="AO4" s="164">
        <v>1</v>
      </c>
      <c r="AP4" s="90">
        <v>1</v>
      </c>
      <c r="AR4" s="72">
        <v>5.25</v>
      </c>
      <c r="AS4" s="100">
        <v>19</v>
      </c>
      <c r="AU4" s="100">
        <v>70</v>
      </c>
      <c r="AV4" s="90">
        <v>0</v>
      </c>
      <c r="AW4" s="101">
        <v>1</v>
      </c>
      <c r="AX4" s="90">
        <v>0.05</v>
      </c>
      <c r="AZ4" s="109" t="s">
        <v>230</v>
      </c>
      <c r="BA4" s="109">
        <v>5.5</v>
      </c>
      <c r="BB4" s="136">
        <v>4.3</v>
      </c>
      <c r="BC4" s="140">
        <v>1.3</v>
      </c>
      <c r="BD4" s="137">
        <v>20</v>
      </c>
      <c r="BE4" s="90">
        <v>3.2</v>
      </c>
      <c r="BF4" s="124">
        <v>20</v>
      </c>
      <c r="BG4" s="139">
        <v>4.3</v>
      </c>
      <c r="BH4" s="124">
        <v>20</v>
      </c>
      <c r="BI4" s="139">
        <v>2.1</v>
      </c>
      <c r="BJ4" s="90">
        <v>20</v>
      </c>
      <c r="BL4" s="109" t="s">
        <v>230</v>
      </c>
      <c r="BM4" s="72">
        <v>360</v>
      </c>
      <c r="BN4" s="98">
        <v>290</v>
      </c>
      <c r="BO4" s="72">
        <v>54</v>
      </c>
      <c r="BP4" s="124">
        <v>25</v>
      </c>
      <c r="BQ4" s="72">
        <v>230</v>
      </c>
      <c r="BR4" s="124">
        <v>25</v>
      </c>
      <c r="BS4" s="72">
        <v>290</v>
      </c>
      <c r="BT4" s="90">
        <v>25</v>
      </c>
      <c r="BU4" s="72">
        <v>129</v>
      </c>
      <c r="BV4" s="90">
        <v>25</v>
      </c>
      <c r="BX4" s="72">
        <v>10</v>
      </c>
      <c r="BY4" s="72">
        <v>10</v>
      </c>
      <c r="BZ4" s="100">
        <v>6</v>
      </c>
      <c r="CA4" s="123">
        <v>10</v>
      </c>
      <c r="CB4" s="100">
        <v>170</v>
      </c>
      <c r="CC4" s="123">
        <v>10</v>
      </c>
      <c r="CD4" s="100">
        <v>750</v>
      </c>
      <c r="CE4" s="91">
        <v>10</v>
      </c>
      <c r="CG4" s="72">
        <v>90</v>
      </c>
      <c r="CH4" s="72">
        <v>0</v>
      </c>
      <c r="CJ4" s="90">
        <v>0.6</v>
      </c>
      <c r="CK4" s="90">
        <v>15</v>
      </c>
      <c r="CL4" s="90">
        <v>0.01</v>
      </c>
      <c r="CM4" s="90">
        <v>14.5</v>
      </c>
      <c r="CN4" s="90">
        <v>0.6</v>
      </c>
      <c r="CO4" s="90">
        <v>0.01</v>
      </c>
      <c r="CQ4" s="102">
        <v>751</v>
      </c>
      <c r="CR4" s="91">
        <v>20</v>
      </c>
      <c r="CS4" s="102">
        <v>775</v>
      </c>
      <c r="CT4" s="90">
        <v>20</v>
      </c>
      <c r="CU4" s="72">
        <v>835</v>
      </c>
      <c r="CV4" s="90">
        <v>20</v>
      </c>
      <c r="CW4" s="102">
        <v>526</v>
      </c>
      <c r="CX4" s="90">
        <v>20</v>
      </c>
      <c r="CZ4" s="160">
        <v>11.5</v>
      </c>
      <c r="DA4" s="109">
        <v>5</v>
      </c>
      <c r="DB4" s="72">
        <v>920</v>
      </c>
      <c r="DC4" s="90">
        <v>5</v>
      </c>
      <c r="DD4" s="72">
        <v>115</v>
      </c>
      <c r="DE4" s="90">
        <v>5</v>
      </c>
      <c r="DG4" s="164">
        <v>0.5</v>
      </c>
      <c r="DH4" s="90">
        <f>DH3+0.33333</f>
        <v>0.33333000000000002</v>
      </c>
      <c r="DI4" s="164">
        <v>0.5</v>
      </c>
      <c r="DJ4" s="90">
        <f>DJ3+0.416667</f>
        <v>0.41666700000000001</v>
      </c>
      <c r="DK4" s="72">
        <v>1</v>
      </c>
      <c r="DL4" s="124">
        <f>DL3+0.05</f>
        <v>0.05</v>
      </c>
      <c r="DM4" s="72" t="s">
        <v>32</v>
      </c>
      <c r="DN4" s="72">
        <v>0</v>
      </c>
      <c r="DP4" s="72">
        <v>400</v>
      </c>
      <c r="DQ4" s="90">
        <v>0</v>
      </c>
      <c r="DR4" s="100">
        <v>20</v>
      </c>
      <c r="DS4" s="90">
        <v>0</v>
      </c>
      <c r="DT4" s="72">
        <v>0.15</v>
      </c>
      <c r="DU4" s="124">
        <v>15</v>
      </c>
      <c r="DV4" s="166">
        <v>5</v>
      </c>
      <c r="DW4" s="90">
        <v>15</v>
      </c>
    </row>
    <row r="5" spans="1:128" ht="29" x14ac:dyDescent="0.35">
      <c r="C5" s="132"/>
      <c r="D5" s="72"/>
      <c r="E5" s="72"/>
      <c r="F5" s="48" t="s">
        <v>24</v>
      </c>
      <c r="H5" s="109" t="s">
        <v>222</v>
      </c>
      <c r="K5" s="61">
        <v>3</v>
      </c>
      <c r="L5" s="151" t="s">
        <v>127</v>
      </c>
      <c r="M5" s="151">
        <v>2</v>
      </c>
      <c r="N5" s="151" t="s">
        <v>32</v>
      </c>
      <c r="O5" s="151">
        <v>0</v>
      </c>
      <c r="P5" s="151"/>
      <c r="Q5" s="111">
        <v>0.03</v>
      </c>
      <c r="R5" s="127">
        <v>0</v>
      </c>
      <c r="T5" s="90">
        <v>0.7</v>
      </c>
      <c r="U5" s="90">
        <v>0</v>
      </c>
      <c r="V5" s="90">
        <v>0.01</v>
      </c>
      <c r="W5" s="99">
        <v>0.125</v>
      </c>
      <c r="X5" s="120"/>
      <c r="Y5" s="102">
        <v>81</v>
      </c>
      <c r="Z5" s="124">
        <v>0.25</v>
      </c>
      <c r="AA5" s="101">
        <v>2</v>
      </c>
      <c r="AB5" s="90">
        <v>0.1</v>
      </c>
      <c r="AC5" s="120"/>
      <c r="AD5" s="102">
        <v>11</v>
      </c>
      <c r="AE5" s="72">
        <f>AE4-0.02</f>
        <v>4.9800000000000004</v>
      </c>
      <c r="AF5" s="120"/>
      <c r="AH5" s="109" t="s">
        <v>127</v>
      </c>
      <c r="AI5" s="98">
        <v>4</v>
      </c>
      <c r="AJ5" s="110">
        <v>0.72</v>
      </c>
      <c r="AK5" s="114">
        <v>9.5</v>
      </c>
      <c r="AL5" s="195"/>
      <c r="AM5" s="195"/>
      <c r="AO5" s="164">
        <v>1.5</v>
      </c>
      <c r="AP5" s="90">
        <v>1.5</v>
      </c>
      <c r="AR5" s="72">
        <v>5.5</v>
      </c>
      <c r="AS5" s="100">
        <v>18</v>
      </c>
      <c r="AU5" s="100">
        <v>71</v>
      </c>
      <c r="AV5" s="90">
        <v>0.33</v>
      </c>
      <c r="AW5" s="101">
        <v>2</v>
      </c>
      <c r="AX5" s="90">
        <v>0.1</v>
      </c>
      <c r="AZ5" s="109" t="s">
        <v>231</v>
      </c>
      <c r="BA5" s="109">
        <v>3.5</v>
      </c>
      <c r="BB5" s="136">
        <v>2.1</v>
      </c>
      <c r="BC5" s="141">
        <v>1.31</v>
      </c>
      <c r="BD5" s="137">
        <v>19.600000000000001</v>
      </c>
      <c r="BE5" s="90">
        <v>3.21</v>
      </c>
      <c r="BF5" s="124">
        <f>BF4-0.22222</f>
        <v>19.77778</v>
      </c>
      <c r="BG5" s="139">
        <v>4.3099999999999996</v>
      </c>
      <c r="BH5" s="124">
        <f>BH4-0.166667</f>
        <v>19.833333</v>
      </c>
      <c r="BI5" s="139">
        <v>2.11</v>
      </c>
      <c r="BJ5" s="90">
        <f>BJ4-0.142857143</f>
        <v>19.857142856999999</v>
      </c>
      <c r="BL5" s="109" t="s">
        <v>231</v>
      </c>
      <c r="BM5" s="72">
        <v>192</v>
      </c>
      <c r="BN5" s="98">
        <v>129</v>
      </c>
      <c r="BO5" s="72">
        <v>55</v>
      </c>
      <c r="BP5" s="124">
        <f>BP4-0.83333</f>
        <v>24.16667</v>
      </c>
      <c r="BQ5" s="72">
        <v>231</v>
      </c>
      <c r="BR5" s="124">
        <f>BR4-0.5</f>
        <v>24.5</v>
      </c>
      <c r="BS5" s="72">
        <v>291</v>
      </c>
      <c r="BT5" s="90">
        <f>BT4-0.3571429</f>
        <v>24.642857100000001</v>
      </c>
      <c r="BU5" s="72">
        <v>130</v>
      </c>
      <c r="BV5" s="90">
        <f>BV4-0.3968254</f>
        <v>24.603174599999999</v>
      </c>
      <c r="BX5" s="72">
        <v>11</v>
      </c>
      <c r="BY5" s="72">
        <f>BY4-0.25</f>
        <v>9.75</v>
      </c>
      <c r="BZ5" s="72">
        <v>7</v>
      </c>
      <c r="CA5" s="124">
        <f>CA4-0.714286</f>
        <v>9.2857140000000005</v>
      </c>
      <c r="CB5" s="72">
        <v>171</v>
      </c>
      <c r="CC5" s="124">
        <f>CC4-0.125</f>
        <v>9.875</v>
      </c>
      <c r="CD5" s="72">
        <v>751</v>
      </c>
      <c r="CE5" s="90">
        <f>CE4-0.018182</f>
        <v>9.9818180000000005</v>
      </c>
      <c r="CG5" s="72">
        <v>90.1</v>
      </c>
      <c r="CH5" s="72">
        <v>0.1</v>
      </c>
      <c r="CJ5" s="90">
        <v>0.61</v>
      </c>
      <c r="CK5" s="90">
        <v>14.5</v>
      </c>
      <c r="CL5" s="90">
        <v>0.02</v>
      </c>
      <c r="CM5" s="90">
        <v>14</v>
      </c>
      <c r="CN5" s="90">
        <v>0.61</v>
      </c>
      <c r="CO5" s="90">
        <v>0.02</v>
      </c>
      <c r="CQ5" s="102">
        <v>752</v>
      </c>
      <c r="CR5" s="90">
        <f>CR4-0.307692</f>
        <v>19.692308000000001</v>
      </c>
      <c r="CS5" s="102">
        <v>776</v>
      </c>
      <c r="CT5" s="90">
        <f>CT4-0.079051</f>
        <v>19.920949</v>
      </c>
      <c r="CU5" s="72">
        <v>836</v>
      </c>
      <c r="CV5" s="90">
        <f>CV4-0.087719</f>
        <v>19.912281</v>
      </c>
      <c r="CW5" s="101">
        <v>527</v>
      </c>
      <c r="CX5" s="90">
        <f>CX4-0.444444</f>
        <v>19.555555999999999</v>
      </c>
      <c r="CZ5" s="160">
        <v>11.6</v>
      </c>
      <c r="DA5" s="110">
        <f>DA4-0.021739</f>
        <v>4.9782609999999998</v>
      </c>
      <c r="DB5" s="72">
        <v>921</v>
      </c>
      <c r="DC5" s="90">
        <f>DC4-0.009058</f>
        <v>4.9909420000000004</v>
      </c>
      <c r="DD5" s="72">
        <v>116</v>
      </c>
      <c r="DE5" s="90">
        <f>DE4-0.014493</f>
        <v>4.9855070000000001</v>
      </c>
      <c r="DG5" s="164">
        <v>1</v>
      </c>
      <c r="DH5" s="90">
        <f t="shared" ref="DH5:DH62" si="0">DH4+0.33333</f>
        <v>0.66666000000000003</v>
      </c>
      <c r="DI5" s="164">
        <v>1</v>
      </c>
      <c r="DJ5" s="90">
        <f t="shared" ref="DJ5:DJ62" si="1">DJ4+0.416667</f>
        <v>0.83333400000000002</v>
      </c>
      <c r="DK5" s="72">
        <v>2</v>
      </c>
      <c r="DL5" s="90">
        <f t="shared" ref="DL5:DL68" si="2">DL4+0.05</f>
        <v>0.1</v>
      </c>
      <c r="DP5" s="72">
        <v>401</v>
      </c>
      <c r="DQ5" s="90">
        <f>DQ4+0.00625</f>
        <v>6.2500000000000003E-3</v>
      </c>
      <c r="DR5" s="72">
        <v>21</v>
      </c>
      <c r="DS5" s="90">
        <f>DS4+0.166667</f>
        <v>0.16666700000000001</v>
      </c>
      <c r="DT5" s="72">
        <v>0.16</v>
      </c>
      <c r="DU5" s="124">
        <v>14.5</v>
      </c>
      <c r="DV5" s="166">
        <v>5.0999999999999996</v>
      </c>
      <c r="DW5" s="90">
        <f>DW4-0.3</f>
        <v>14.7</v>
      </c>
      <c r="DX5">
        <f>15/50</f>
        <v>0.3</v>
      </c>
    </row>
    <row r="6" spans="1:128" ht="29" x14ac:dyDescent="0.35">
      <c r="C6" s="132" t="s">
        <v>329</v>
      </c>
      <c r="D6" s="72">
        <v>27.5</v>
      </c>
      <c r="E6" s="72">
        <v>55</v>
      </c>
      <c r="F6" s="48" t="s">
        <v>25</v>
      </c>
      <c r="H6" s="130" t="s">
        <v>223</v>
      </c>
      <c r="K6" s="61">
        <v>4</v>
      </c>
      <c r="L6" s="151" t="s">
        <v>128</v>
      </c>
      <c r="M6" s="151">
        <v>2</v>
      </c>
      <c r="Q6" s="111">
        <v>0.04</v>
      </c>
      <c r="R6" s="127">
        <v>0</v>
      </c>
      <c r="T6" s="90">
        <v>0.69</v>
      </c>
      <c r="U6" s="90">
        <v>0.1</v>
      </c>
      <c r="V6" s="90">
        <v>0.02</v>
      </c>
      <c r="W6" s="99">
        <v>0.25</v>
      </c>
      <c r="X6" s="120"/>
      <c r="Y6" s="102">
        <v>82</v>
      </c>
      <c r="Z6" s="124">
        <v>0.5</v>
      </c>
      <c r="AA6" s="102">
        <v>3</v>
      </c>
      <c r="AB6" s="90">
        <v>0.15</v>
      </c>
      <c r="AC6" s="120"/>
      <c r="AD6" s="102">
        <v>12</v>
      </c>
      <c r="AE6" s="72">
        <f t="shared" ref="AE6:AE69" si="3">AE5-0.02</f>
        <v>4.9600000000000009</v>
      </c>
      <c r="AF6" s="120"/>
      <c r="AH6" s="109" t="s">
        <v>128</v>
      </c>
      <c r="AI6" s="98">
        <v>4</v>
      </c>
      <c r="AJ6" s="90">
        <v>0.73</v>
      </c>
      <c r="AK6" s="90">
        <v>9.25</v>
      </c>
      <c r="AL6" s="195"/>
      <c r="AM6" s="195"/>
      <c r="AO6" s="164">
        <v>2</v>
      </c>
      <c r="AP6" s="90">
        <v>2</v>
      </c>
      <c r="AR6" s="72">
        <v>5.75</v>
      </c>
      <c r="AS6" s="100">
        <v>17</v>
      </c>
      <c r="AU6" s="100">
        <v>72</v>
      </c>
      <c r="AV6" s="90">
        <v>0.67</v>
      </c>
      <c r="AW6" s="102">
        <v>3</v>
      </c>
      <c r="AX6" s="90">
        <v>0.15</v>
      </c>
      <c r="BC6" s="141">
        <v>1.32</v>
      </c>
      <c r="BD6" s="138">
        <v>19.2</v>
      </c>
      <c r="BE6" s="90">
        <v>3.22</v>
      </c>
      <c r="BF6" s="124">
        <f>BF5-0.22222</f>
        <v>19.55556</v>
      </c>
      <c r="BG6" s="139">
        <v>4.32</v>
      </c>
      <c r="BH6" s="124">
        <f t="shared" ref="BH6:BH69" si="4">BH5-0.166667</f>
        <v>19.666665999999999</v>
      </c>
      <c r="BI6" s="139">
        <v>2.12</v>
      </c>
      <c r="BJ6" s="90">
        <f t="shared" ref="BJ6:BJ69" si="5">BJ5-0.142857143</f>
        <v>19.714285713999999</v>
      </c>
      <c r="BM6" s="61"/>
      <c r="BN6" s="61"/>
      <c r="BO6" s="72">
        <v>56</v>
      </c>
      <c r="BP6" s="124">
        <f t="shared" ref="BP6:BP33" si="6">BP5-0.83333</f>
        <v>23.33334</v>
      </c>
      <c r="BQ6" s="72">
        <v>232</v>
      </c>
      <c r="BR6" s="124">
        <f t="shared" ref="BR6:BR53" si="7">BR5-0.5</f>
        <v>24</v>
      </c>
      <c r="BS6" s="72">
        <v>292</v>
      </c>
      <c r="BT6" s="90">
        <f t="shared" ref="BT6:BT69" si="8">BT5-0.3571429</f>
        <v>24.285714200000001</v>
      </c>
      <c r="BU6" s="72">
        <v>131</v>
      </c>
      <c r="BV6" s="90">
        <f t="shared" ref="BV6:BV66" si="9">BV5-0.3968254</f>
        <v>24.206349199999998</v>
      </c>
      <c r="BX6" s="72">
        <v>12</v>
      </c>
      <c r="BY6" s="72">
        <f t="shared" ref="BY6:BY44" si="10">BY5-0.25</f>
        <v>9.5</v>
      </c>
      <c r="BZ6" s="72">
        <v>8</v>
      </c>
      <c r="CA6" s="124">
        <f t="shared" ref="CA6:CA17" si="11">CA5-0.714286</f>
        <v>8.5714280000000009</v>
      </c>
      <c r="CB6" s="72">
        <v>172</v>
      </c>
      <c r="CC6" s="124">
        <f t="shared" ref="CC6:CC69" si="12">CC5-0.125</f>
        <v>9.75</v>
      </c>
      <c r="CD6" s="100">
        <v>752</v>
      </c>
      <c r="CE6" s="90">
        <f t="shared" ref="CE6:CE69" si="13">CE5-0.018182</f>
        <v>9.963636000000001</v>
      </c>
      <c r="CG6" s="72">
        <v>90.2</v>
      </c>
      <c r="CH6" s="72">
        <v>0.2</v>
      </c>
      <c r="CJ6" s="90">
        <v>0.62</v>
      </c>
      <c r="CK6" s="90">
        <v>14</v>
      </c>
      <c r="CL6" s="90">
        <v>0.03</v>
      </c>
      <c r="CM6" s="90">
        <v>13.5</v>
      </c>
      <c r="CN6" s="90">
        <v>0.62</v>
      </c>
      <c r="CO6" s="90">
        <v>0.03</v>
      </c>
      <c r="CQ6" s="102">
        <v>753</v>
      </c>
      <c r="CR6" s="90">
        <f t="shared" ref="CR6:CR68" si="14">CR5-0.307692</f>
        <v>19.384616000000001</v>
      </c>
      <c r="CS6" s="102">
        <v>777</v>
      </c>
      <c r="CT6" s="90">
        <f t="shared" ref="CT6:CT69" si="15">CT5-0.079051</f>
        <v>19.841898</v>
      </c>
      <c r="CU6" s="72">
        <v>837</v>
      </c>
      <c r="CV6" s="90">
        <f t="shared" ref="CV6:CV69" si="16">CV5-0.087719</f>
        <v>19.824562</v>
      </c>
      <c r="CW6" s="101">
        <v>528</v>
      </c>
      <c r="CX6" s="90">
        <f t="shared" ref="CX6:CX48" si="17">CX5-0.444444</f>
        <v>19.111111999999999</v>
      </c>
      <c r="CZ6" s="160">
        <v>11.7</v>
      </c>
      <c r="DA6" s="110">
        <f t="shared" ref="DA6:DA69" si="18">DA5-0.021739</f>
        <v>4.9565219999999997</v>
      </c>
      <c r="DB6" s="72">
        <v>922</v>
      </c>
      <c r="DC6" s="90">
        <f t="shared" ref="DC6:DC69" si="19">DC5-0.009058</f>
        <v>4.9818840000000009</v>
      </c>
      <c r="DD6" s="72">
        <v>117</v>
      </c>
      <c r="DE6" s="90">
        <f t="shared" ref="DE6:DE69" si="20">DE5-0.014493</f>
        <v>4.9710140000000003</v>
      </c>
      <c r="DG6" s="164">
        <v>1.5</v>
      </c>
      <c r="DH6" s="90">
        <f t="shared" si="0"/>
        <v>0.99999000000000005</v>
      </c>
      <c r="DI6" s="164">
        <v>1.5</v>
      </c>
      <c r="DJ6" s="90">
        <f t="shared" si="1"/>
        <v>1.2500010000000001</v>
      </c>
      <c r="DK6" s="72">
        <v>3</v>
      </c>
      <c r="DL6" s="90">
        <f t="shared" si="2"/>
        <v>0.15000000000000002</v>
      </c>
      <c r="DP6" s="72">
        <v>402</v>
      </c>
      <c r="DQ6" s="90">
        <f t="shared" ref="DQ6:DQ69" si="21">DQ5+0.00625</f>
        <v>1.2500000000000001E-2</v>
      </c>
      <c r="DR6" s="72">
        <v>22</v>
      </c>
      <c r="DS6" s="90">
        <f t="shared" ref="DS6:DS63" si="22">DS5+0.166667</f>
        <v>0.33333400000000002</v>
      </c>
      <c r="DT6" s="72">
        <v>0.17</v>
      </c>
      <c r="DU6" s="124">
        <v>14</v>
      </c>
      <c r="DV6" s="166">
        <v>5.2</v>
      </c>
      <c r="DW6" s="90">
        <f t="shared" ref="DW6:DW53" si="23">DW5-0.3</f>
        <v>14.399999999999999</v>
      </c>
    </row>
    <row r="7" spans="1:128" ht="29" x14ac:dyDescent="0.35">
      <c r="C7" s="132" t="s">
        <v>19</v>
      </c>
      <c r="D7" s="72">
        <v>20</v>
      </c>
      <c r="E7" s="72">
        <v>40</v>
      </c>
      <c r="F7" s="48" t="s">
        <v>26</v>
      </c>
      <c r="H7" s="130" t="s">
        <v>224</v>
      </c>
      <c r="K7" s="61">
        <v>5</v>
      </c>
      <c r="L7" s="151" t="s">
        <v>129</v>
      </c>
      <c r="M7" s="151">
        <v>0</v>
      </c>
      <c r="Q7" s="111">
        <v>0.05</v>
      </c>
      <c r="R7" s="127">
        <v>0</v>
      </c>
      <c r="T7" s="90">
        <v>0.68</v>
      </c>
      <c r="U7" s="90">
        <v>0.2</v>
      </c>
      <c r="V7" s="90">
        <v>0.03</v>
      </c>
      <c r="W7" s="99">
        <v>0.375</v>
      </c>
      <c r="X7" s="120"/>
      <c r="Y7" s="102">
        <v>83</v>
      </c>
      <c r="Z7" s="124">
        <v>0.75</v>
      </c>
      <c r="AA7" s="101">
        <v>4</v>
      </c>
      <c r="AB7" s="91">
        <v>0.2</v>
      </c>
      <c r="AC7" s="120"/>
      <c r="AD7" s="102">
        <v>13</v>
      </c>
      <c r="AE7" s="72">
        <f t="shared" si="3"/>
        <v>4.9400000000000013</v>
      </c>
      <c r="AF7" s="120"/>
      <c r="AH7" s="109" t="s">
        <v>129</v>
      </c>
      <c r="AI7" s="98">
        <v>0</v>
      </c>
      <c r="AJ7" s="90">
        <v>0.74</v>
      </c>
      <c r="AK7" s="90">
        <v>9</v>
      </c>
      <c r="AL7" s="195"/>
      <c r="AM7" s="195"/>
      <c r="AO7" s="164">
        <v>2.5</v>
      </c>
      <c r="AP7" s="90">
        <v>2.5</v>
      </c>
      <c r="AR7" s="72">
        <v>6</v>
      </c>
      <c r="AS7" s="100">
        <v>16</v>
      </c>
      <c r="AU7" s="100">
        <v>73</v>
      </c>
      <c r="AV7" s="90">
        <v>1</v>
      </c>
      <c r="AW7" s="101">
        <v>4</v>
      </c>
      <c r="AX7" s="91">
        <v>0.2</v>
      </c>
      <c r="BC7" s="139">
        <v>1.33</v>
      </c>
      <c r="BD7" s="138">
        <v>18.8</v>
      </c>
      <c r="BE7" s="90">
        <v>3.23</v>
      </c>
      <c r="BF7" s="124">
        <f>BF6-0.22222</f>
        <v>19.33334</v>
      </c>
      <c r="BG7" s="139">
        <v>4.33</v>
      </c>
      <c r="BH7" s="124">
        <f t="shared" si="4"/>
        <v>19.499998999999999</v>
      </c>
      <c r="BI7" s="139">
        <v>2.13</v>
      </c>
      <c r="BJ7" s="90">
        <f t="shared" si="5"/>
        <v>19.571428570999998</v>
      </c>
      <c r="BM7" s="61"/>
      <c r="BN7" s="61"/>
      <c r="BO7" s="72">
        <v>57</v>
      </c>
      <c r="BP7" s="124">
        <f t="shared" si="6"/>
        <v>22.50001</v>
      </c>
      <c r="BQ7" s="72">
        <v>233</v>
      </c>
      <c r="BR7" s="124">
        <f t="shared" si="7"/>
        <v>23.5</v>
      </c>
      <c r="BS7" s="72">
        <v>293</v>
      </c>
      <c r="BT7" s="90">
        <f t="shared" si="8"/>
        <v>23.928571300000002</v>
      </c>
      <c r="BU7" s="72">
        <v>132</v>
      </c>
      <c r="BV7" s="90">
        <f t="shared" si="9"/>
        <v>23.809523799999997</v>
      </c>
      <c r="BX7" s="72">
        <v>13</v>
      </c>
      <c r="BY7" s="72">
        <f t="shared" si="10"/>
        <v>9.25</v>
      </c>
      <c r="BZ7" s="72">
        <v>9</v>
      </c>
      <c r="CA7" s="124">
        <f t="shared" si="11"/>
        <v>7.8571420000000014</v>
      </c>
      <c r="CB7" s="72">
        <v>173</v>
      </c>
      <c r="CC7" s="124">
        <f t="shared" si="12"/>
        <v>9.625</v>
      </c>
      <c r="CD7" s="72">
        <v>753</v>
      </c>
      <c r="CE7" s="90">
        <f t="shared" si="13"/>
        <v>9.9454540000000016</v>
      </c>
      <c r="CG7" s="72">
        <v>90.3</v>
      </c>
      <c r="CH7" s="72">
        <v>0.3</v>
      </c>
      <c r="CJ7" s="90">
        <v>0.63</v>
      </c>
      <c r="CK7" s="90">
        <v>13.5</v>
      </c>
      <c r="CL7" s="90">
        <v>0.04</v>
      </c>
      <c r="CM7" s="90">
        <v>13</v>
      </c>
      <c r="CN7" s="90">
        <v>0.63</v>
      </c>
      <c r="CO7" s="90">
        <v>0.04</v>
      </c>
      <c r="CQ7" s="102">
        <v>754</v>
      </c>
      <c r="CR7" s="90">
        <f t="shared" si="14"/>
        <v>19.076924000000002</v>
      </c>
      <c r="CS7" s="102">
        <v>778</v>
      </c>
      <c r="CT7" s="90">
        <f t="shared" si="15"/>
        <v>19.762847000000001</v>
      </c>
      <c r="CU7" s="72">
        <v>838</v>
      </c>
      <c r="CV7" s="90">
        <f t="shared" si="16"/>
        <v>19.736843</v>
      </c>
      <c r="CW7" s="102">
        <v>529</v>
      </c>
      <c r="CX7" s="90">
        <f t="shared" si="17"/>
        <v>18.666667999999998</v>
      </c>
      <c r="CZ7" s="160">
        <v>11.8</v>
      </c>
      <c r="DA7" s="110">
        <f t="shared" si="18"/>
        <v>4.9347829999999995</v>
      </c>
      <c r="DB7" s="72">
        <v>923</v>
      </c>
      <c r="DC7" s="90">
        <f t="shared" si="19"/>
        <v>4.9728260000000013</v>
      </c>
      <c r="DD7" s="72">
        <v>118</v>
      </c>
      <c r="DE7" s="90">
        <f t="shared" si="20"/>
        <v>4.9565210000000004</v>
      </c>
      <c r="DG7" s="164">
        <v>2</v>
      </c>
      <c r="DH7" s="90">
        <f t="shared" si="0"/>
        <v>1.3333200000000001</v>
      </c>
      <c r="DI7" s="164">
        <v>2</v>
      </c>
      <c r="DJ7" s="90">
        <f t="shared" si="1"/>
        <v>1.666668</v>
      </c>
      <c r="DK7" s="72">
        <v>4</v>
      </c>
      <c r="DL7" s="90">
        <f t="shared" si="2"/>
        <v>0.2</v>
      </c>
      <c r="DP7" s="72">
        <v>403</v>
      </c>
      <c r="DQ7" s="90">
        <f t="shared" si="21"/>
        <v>1.8750000000000003E-2</v>
      </c>
      <c r="DR7" s="72">
        <v>23</v>
      </c>
      <c r="DS7" s="90">
        <f t="shared" si="22"/>
        <v>0.50000100000000003</v>
      </c>
      <c r="DT7" s="72">
        <v>0.18</v>
      </c>
      <c r="DU7" s="124">
        <v>13.5</v>
      </c>
      <c r="DV7" s="166">
        <v>5.3</v>
      </c>
      <c r="DW7" s="90">
        <f t="shared" si="23"/>
        <v>14.099999999999998</v>
      </c>
    </row>
    <row r="8" spans="1:128" ht="29" x14ac:dyDescent="0.35">
      <c r="C8" s="132" t="s">
        <v>215</v>
      </c>
      <c r="D8" s="72">
        <v>25</v>
      </c>
      <c r="E8" s="72">
        <v>50</v>
      </c>
      <c r="F8" s="48" t="s">
        <v>27</v>
      </c>
      <c r="K8" s="61">
        <v>6</v>
      </c>
      <c r="L8" s="151"/>
      <c r="M8" s="151">
        <v>0</v>
      </c>
      <c r="Q8" s="111">
        <v>0.06</v>
      </c>
      <c r="R8" s="127">
        <v>0</v>
      </c>
      <c r="T8" s="90">
        <v>0.67</v>
      </c>
      <c r="U8" s="90">
        <v>0.3</v>
      </c>
      <c r="V8" s="90">
        <v>0.04</v>
      </c>
      <c r="W8" s="99">
        <v>0.5</v>
      </c>
      <c r="X8" s="120"/>
      <c r="Y8" s="101">
        <v>84</v>
      </c>
      <c r="Z8" s="124">
        <v>1</v>
      </c>
      <c r="AA8" s="101">
        <v>5</v>
      </c>
      <c r="AB8" s="90">
        <v>0.25</v>
      </c>
      <c r="AC8" s="120"/>
      <c r="AD8" s="102">
        <v>14</v>
      </c>
      <c r="AE8" s="72">
        <f t="shared" si="3"/>
        <v>4.9200000000000017</v>
      </c>
      <c r="AF8" s="120"/>
      <c r="AH8" s="72"/>
      <c r="AI8" s="98">
        <v>0</v>
      </c>
      <c r="AJ8" s="110">
        <v>0.75</v>
      </c>
      <c r="AK8" s="90">
        <v>8.75</v>
      </c>
      <c r="AL8" s="195"/>
      <c r="AM8" s="195"/>
      <c r="AO8" s="164">
        <v>3</v>
      </c>
      <c r="AP8" s="90">
        <v>3</v>
      </c>
      <c r="AR8" s="72">
        <v>6.25</v>
      </c>
      <c r="AS8" s="100">
        <v>15</v>
      </c>
      <c r="AU8" s="100">
        <v>74</v>
      </c>
      <c r="AV8" s="90">
        <v>1.33</v>
      </c>
      <c r="AW8" s="101">
        <v>5</v>
      </c>
      <c r="AX8" s="90">
        <v>0.25</v>
      </c>
      <c r="BC8" s="140">
        <v>1.34</v>
      </c>
      <c r="BD8" s="137">
        <v>18.399999999999999</v>
      </c>
      <c r="BE8" s="90">
        <v>3.24</v>
      </c>
      <c r="BF8" s="124">
        <f t="shared" ref="BF8:BF71" si="24">BF7-0.22222</f>
        <v>19.11112</v>
      </c>
      <c r="BG8" s="139">
        <v>4.34</v>
      </c>
      <c r="BH8" s="124">
        <f t="shared" si="4"/>
        <v>19.333331999999999</v>
      </c>
      <c r="BI8" s="139">
        <v>2.14</v>
      </c>
      <c r="BJ8" s="90">
        <f t="shared" si="5"/>
        <v>19.428571427999998</v>
      </c>
      <c r="BM8" s="61"/>
      <c r="BN8" s="61"/>
      <c r="BO8" s="72">
        <v>58</v>
      </c>
      <c r="BP8" s="124">
        <f t="shared" si="6"/>
        <v>21.666679999999999</v>
      </c>
      <c r="BQ8" s="72">
        <v>234</v>
      </c>
      <c r="BR8" s="124">
        <f t="shared" si="7"/>
        <v>23</v>
      </c>
      <c r="BS8" s="72">
        <v>294</v>
      </c>
      <c r="BT8" s="90">
        <f t="shared" si="8"/>
        <v>23.571428400000002</v>
      </c>
      <c r="BU8" s="72">
        <v>133</v>
      </c>
      <c r="BV8" s="90">
        <f t="shared" si="9"/>
        <v>23.412698399999996</v>
      </c>
      <c r="BX8" s="72">
        <v>14</v>
      </c>
      <c r="BY8" s="72">
        <f t="shared" si="10"/>
        <v>9</v>
      </c>
      <c r="BZ8" s="72">
        <v>10</v>
      </c>
      <c r="CA8" s="124">
        <f t="shared" si="11"/>
        <v>7.1428560000000019</v>
      </c>
      <c r="CB8" s="100">
        <v>174</v>
      </c>
      <c r="CC8" s="124">
        <f t="shared" si="12"/>
        <v>9.5</v>
      </c>
      <c r="CD8" s="100">
        <v>754</v>
      </c>
      <c r="CE8" s="90">
        <f t="shared" si="13"/>
        <v>9.9272720000000021</v>
      </c>
      <c r="CG8" s="72">
        <v>90.4</v>
      </c>
      <c r="CH8" s="72">
        <v>0.4</v>
      </c>
      <c r="CJ8" s="90">
        <v>0.64</v>
      </c>
      <c r="CK8" s="90">
        <v>13</v>
      </c>
      <c r="CL8" s="90">
        <v>0.05</v>
      </c>
      <c r="CM8" s="90">
        <v>12.5</v>
      </c>
      <c r="CN8" s="90">
        <v>0.64</v>
      </c>
      <c r="CO8" s="90">
        <v>0.05</v>
      </c>
      <c r="CQ8" s="102">
        <v>755</v>
      </c>
      <c r="CR8" s="90">
        <f t="shared" si="14"/>
        <v>18.769232000000002</v>
      </c>
      <c r="CS8" s="102">
        <v>779</v>
      </c>
      <c r="CT8" s="90">
        <f t="shared" si="15"/>
        <v>19.683796000000001</v>
      </c>
      <c r="CU8" s="72">
        <v>839</v>
      </c>
      <c r="CV8" s="90">
        <f t="shared" si="16"/>
        <v>19.649124</v>
      </c>
      <c r="CW8" s="101">
        <v>530</v>
      </c>
      <c r="CX8" s="90">
        <f t="shared" si="17"/>
        <v>18.222223999999997</v>
      </c>
      <c r="CZ8" s="160">
        <v>11.9</v>
      </c>
      <c r="DA8" s="110">
        <f t="shared" si="18"/>
        <v>4.9130439999999993</v>
      </c>
      <c r="DB8" s="72">
        <v>924</v>
      </c>
      <c r="DC8" s="90">
        <f t="shared" si="19"/>
        <v>4.9637680000000017</v>
      </c>
      <c r="DD8" s="72">
        <v>119</v>
      </c>
      <c r="DE8" s="90">
        <f t="shared" si="20"/>
        <v>4.9420280000000005</v>
      </c>
      <c r="DG8" s="164">
        <v>2.5</v>
      </c>
      <c r="DH8" s="90">
        <f t="shared" si="0"/>
        <v>1.6666500000000002</v>
      </c>
      <c r="DI8" s="164">
        <v>2.5</v>
      </c>
      <c r="DJ8" s="90">
        <f t="shared" si="1"/>
        <v>2.0833349999999999</v>
      </c>
      <c r="DK8" s="72">
        <v>5</v>
      </c>
      <c r="DL8" s="90">
        <f t="shared" si="2"/>
        <v>0.25</v>
      </c>
      <c r="DP8" s="72">
        <v>404</v>
      </c>
      <c r="DQ8" s="90">
        <f t="shared" si="21"/>
        <v>2.5000000000000001E-2</v>
      </c>
      <c r="DR8" s="72">
        <v>24</v>
      </c>
      <c r="DS8" s="90">
        <f t="shared" si="22"/>
        <v>0.66666800000000004</v>
      </c>
      <c r="DT8" s="72">
        <v>0.19</v>
      </c>
      <c r="DU8" s="124">
        <v>13</v>
      </c>
      <c r="DV8" s="166">
        <v>5.4</v>
      </c>
      <c r="DW8" s="90">
        <f t="shared" si="23"/>
        <v>13.799999999999997</v>
      </c>
    </row>
    <row r="9" spans="1:128" ht="29" x14ac:dyDescent="0.35">
      <c r="C9" s="132" t="s">
        <v>216</v>
      </c>
      <c r="D9" s="72">
        <v>17.5</v>
      </c>
      <c r="E9" s="72">
        <v>35</v>
      </c>
      <c r="F9" s="48" t="s">
        <v>28</v>
      </c>
      <c r="K9" s="61">
        <v>7</v>
      </c>
      <c r="Q9" s="111">
        <v>7.0000000000000007E-2</v>
      </c>
      <c r="R9" s="127">
        <v>0</v>
      </c>
      <c r="T9" s="90">
        <v>0.66</v>
      </c>
      <c r="U9" s="90">
        <v>0.4</v>
      </c>
      <c r="V9" s="90">
        <v>0.05</v>
      </c>
      <c r="W9" s="99">
        <v>0.625</v>
      </c>
      <c r="X9" s="120"/>
      <c r="Y9" s="102">
        <v>85</v>
      </c>
      <c r="Z9" s="124">
        <v>1.25</v>
      </c>
      <c r="AA9" s="102">
        <v>6</v>
      </c>
      <c r="AB9" s="90">
        <v>0.3</v>
      </c>
      <c r="AC9" s="120"/>
      <c r="AD9" s="102">
        <v>15</v>
      </c>
      <c r="AE9" s="72">
        <f t="shared" si="3"/>
        <v>4.9000000000000021</v>
      </c>
      <c r="AF9" s="120"/>
      <c r="AJ9" s="110">
        <v>0.76</v>
      </c>
      <c r="AK9" s="91">
        <v>8.5</v>
      </c>
      <c r="AL9" s="115"/>
      <c r="AM9" s="115"/>
      <c r="AO9" s="164">
        <v>3.5</v>
      </c>
      <c r="AP9" s="90">
        <v>3.5</v>
      </c>
      <c r="AR9" s="72">
        <v>6.5</v>
      </c>
      <c r="AS9" s="100">
        <v>14</v>
      </c>
      <c r="AU9" s="100">
        <v>75</v>
      </c>
      <c r="AV9" s="90">
        <v>1.67</v>
      </c>
      <c r="AW9" s="102">
        <v>6</v>
      </c>
      <c r="AX9" s="90">
        <v>0.3</v>
      </c>
      <c r="BC9" s="140">
        <v>1.35</v>
      </c>
      <c r="BD9" s="137">
        <v>18</v>
      </c>
      <c r="BE9" s="90">
        <v>3.25</v>
      </c>
      <c r="BF9" s="124">
        <f t="shared" si="24"/>
        <v>18.8889</v>
      </c>
      <c r="BG9" s="139">
        <v>4.3499999999999996</v>
      </c>
      <c r="BH9" s="124">
        <f t="shared" si="4"/>
        <v>19.166664999999998</v>
      </c>
      <c r="BI9" s="139">
        <v>2.15</v>
      </c>
      <c r="BJ9" s="90">
        <f t="shared" si="5"/>
        <v>19.285714284999997</v>
      </c>
      <c r="BM9" s="61"/>
      <c r="BN9" s="61"/>
      <c r="BO9" s="72">
        <v>59</v>
      </c>
      <c r="BP9" s="124">
        <f t="shared" si="6"/>
        <v>20.833349999999999</v>
      </c>
      <c r="BQ9" s="72">
        <v>235</v>
      </c>
      <c r="BR9" s="124">
        <f t="shared" si="7"/>
        <v>22.5</v>
      </c>
      <c r="BS9" s="72">
        <v>295</v>
      </c>
      <c r="BT9" s="90">
        <f t="shared" si="8"/>
        <v>23.214285500000003</v>
      </c>
      <c r="BU9" s="72">
        <v>134</v>
      </c>
      <c r="BV9" s="90">
        <f t="shared" si="9"/>
        <v>23.015872999999996</v>
      </c>
      <c r="BX9" s="72">
        <v>15</v>
      </c>
      <c r="BY9" s="72">
        <f t="shared" si="10"/>
        <v>8.75</v>
      </c>
      <c r="BZ9" s="72">
        <v>11</v>
      </c>
      <c r="CA9" s="124">
        <f t="shared" si="11"/>
        <v>6.4285700000000023</v>
      </c>
      <c r="CB9" s="72">
        <v>175</v>
      </c>
      <c r="CC9" s="124">
        <f t="shared" si="12"/>
        <v>9.375</v>
      </c>
      <c r="CD9" s="72">
        <v>755</v>
      </c>
      <c r="CE9" s="90">
        <f t="shared" si="13"/>
        <v>9.9090900000000026</v>
      </c>
      <c r="CG9" s="72">
        <v>90.5</v>
      </c>
      <c r="CH9" s="72">
        <v>0.5</v>
      </c>
      <c r="CJ9" s="90">
        <v>0.65</v>
      </c>
      <c r="CK9" s="90">
        <v>12.5</v>
      </c>
      <c r="CL9" s="90">
        <v>0.06</v>
      </c>
      <c r="CM9" s="90">
        <v>12</v>
      </c>
      <c r="CN9" s="90">
        <v>0.65</v>
      </c>
      <c r="CO9" s="90">
        <v>0.06</v>
      </c>
      <c r="CQ9" s="102">
        <v>756</v>
      </c>
      <c r="CR9" s="90">
        <f t="shared" si="14"/>
        <v>18.461540000000003</v>
      </c>
      <c r="CS9" s="102">
        <v>780</v>
      </c>
      <c r="CT9" s="90">
        <f t="shared" si="15"/>
        <v>19.604745000000001</v>
      </c>
      <c r="CU9" s="72">
        <v>840</v>
      </c>
      <c r="CV9" s="90">
        <f t="shared" si="16"/>
        <v>19.561405000000001</v>
      </c>
      <c r="CW9" s="101">
        <v>531</v>
      </c>
      <c r="CX9" s="90">
        <f t="shared" si="17"/>
        <v>17.777779999999996</v>
      </c>
      <c r="CZ9" s="160">
        <v>12</v>
      </c>
      <c r="DA9" s="110">
        <f t="shared" si="18"/>
        <v>4.8913049999999991</v>
      </c>
      <c r="DB9" s="72">
        <v>925</v>
      </c>
      <c r="DC9" s="90">
        <f t="shared" si="19"/>
        <v>4.9547100000000022</v>
      </c>
      <c r="DD9" s="72">
        <v>120</v>
      </c>
      <c r="DE9" s="90">
        <f t="shared" si="20"/>
        <v>4.9275350000000007</v>
      </c>
      <c r="DG9" s="164">
        <v>3</v>
      </c>
      <c r="DH9" s="90">
        <f t="shared" si="0"/>
        <v>1.9999800000000003</v>
      </c>
      <c r="DI9" s="164">
        <v>3</v>
      </c>
      <c r="DJ9" s="90">
        <f t="shared" si="1"/>
        <v>2.5000019999999998</v>
      </c>
      <c r="DK9" s="72">
        <v>6</v>
      </c>
      <c r="DL9" s="90">
        <f t="shared" si="2"/>
        <v>0.3</v>
      </c>
      <c r="DP9" s="72">
        <v>405</v>
      </c>
      <c r="DQ9" s="90">
        <f t="shared" si="21"/>
        <v>3.125E-2</v>
      </c>
      <c r="DR9" s="72">
        <v>25</v>
      </c>
      <c r="DS9" s="90">
        <f t="shared" si="22"/>
        <v>0.83333500000000005</v>
      </c>
      <c r="DT9" s="72">
        <v>0.2</v>
      </c>
      <c r="DU9" s="124">
        <v>12.5</v>
      </c>
      <c r="DV9" s="166">
        <v>5.5</v>
      </c>
      <c r="DW9" s="90">
        <f t="shared" si="23"/>
        <v>13.499999999999996</v>
      </c>
    </row>
    <row r="10" spans="1:128" ht="43.5" x14ac:dyDescent="0.35">
      <c r="C10" s="132" t="s">
        <v>211</v>
      </c>
      <c r="D10" s="72">
        <v>50</v>
      </c>
      <c r="E10" s="72">
        <v>100</v>
      </c>
      <c r="F10" s="48" t="s">
        <v>29</v>
      </c>
      <c r="K10" s="61">
        <v>8</v>
      </c>
      <c r="Q10" s="111">
        <v>0.08</v>
      </c>
      <c r="R10" s="127">
        <v>0</v>
      </c>
      <c r="T10" s="90">
        <v>0.65</v>
      </c>
      <c r="U10" s="90">
        <v>0.5</v>
      </c>
      <c r="V10" s="90">
        <v>0.06</v>
      </c>
      <c r="W10" s="99">
        <v>0.75</v>
      </c>
      <c r="X10" s="120"/>
      <c r="Y10" s="102">
        <v>86</v>
      </c>
      <c r="Z10" s="124">
        <v>1.5</v>
      </c>
      <c r="AA10" s="101">
        <v>7</v>
      </c>
      <c r="AB10" s="90">
        <v>0.35</v>
      </c>
      <c r="AC10" s="120"/>
      <c r="AD10" s="102">
        <v>16</v>
      </c>
      <c r="AE10" s="72">
        <f t="shared" si="3"/>
        <v>4.8800000000000026</v>
      </c>
      <c r="AF10" s="120"/>
      <c r="AJ10" s="110">
        <v>0.77</v>
      </c>
      <c r="AK10" s="90">
        <v>8.25</v>
      </c>
      <c r="AL10" s="195"/>
      <c r="AM10" s="195"/>
      <c r="AO10" s="164">
        <v>4</v>
      </c>
      <c r="AP10" s="90">
        <v>4</v>
      </c>
      <c r="AR10" s="72">
        <v>6.75</v>
      </c>
      <c r="AS10" s="100">
        <v>13</v>
      </c>
      <c r="AU10" s="100">
        <v>76</v>
      </c>
      <c r="AV10" s="90">
        <v>2</v>
      </c>
      <c r="AW10" s="101">
        <v>7</v>
      </c>
      <c r="AX10" s="90">
        <v>0.35</v>
      </c>
      <c r="BC10" s="140">
        <v>1.36</v>
      </c>
      <c r="BD10" s="138">
        <v>17.600000000000001</v>
      </c>
      <c r="BE10" s="90">
        <v>3.26</v>
      </c>
      <c r="BF10" s="124">
        <f t="shared" si="24"/>
        <v>18.666679999999999</v>
      </c>
      <c r="BG10" s="139">
        <v>4.3600000000000003</v>
      </c>
      <c r="BH10" s="124">
        <f t="shared" si="4"/>
        <v>18.999997999999998</v>
      </c>
      <c r="BI10" s="139">
        <v>2.16</v>
      </c>
      <c r="BJ10" s="90">
        <f t="shared" si="5"/>
        <v>19.142857141999997</v>
      </c>
      <c r="BM10" s="61"/>
      <c r="BN10" s="61"/>
      <c r="BO10" s="72">
        <v>60</v>
      </c>
      <c r="BP10" s="124">
        <f t="shared" si="6"/>
        <v>20.000019999999999</v>
      </c>
      <c r="BQ10" s="72">
        <v>236</v>
      </c>
      <c r="BR10" s="124">
        <f t="shared" si="7"/>
        <v>22</v>
      </c>
      <c r="BS10" s="72">
        <v>296</v>
      </c>
      <c r="BT10" s="90">
        <f t="shared" si="8"/>
        <v>22.857142600000003</v>
      </c>
      <c r="BU10" s="72">
        <v>135</v>
      </c>
      <c r="BV10" s="90">
        <f t="shared" si="9"/>
        <v>22.619047599999995</v>
      </c>
      <c r="BX10" s="72">
        <v>16</v>
      </c>
      <c r="BY10" s="72">
        <f t="shared" si="10"/>
        <v>8.5</v>
      </c>
      <c r="BZ10" s="72">
        <v>12</v>
      </c>
      <c r="CA10" s="124">
        <f t="shared" si="11"/>
        <v>5.7142840000000028</v>
      </c>
      <c r="CB10" s="72">
        <v>176</v>
      </c>
      <c r="CC10" s="124">
        <f t="shared" si="12"/>
        <v>9.25</v>
      </c>
      <c r="CD10" s="100">
        <v>756</v>
      </c>
      <c r="CE10" s="90">
        <f t="shared" si="13"/>
        <v>9.8909080000000031</v>
      </c>
      <c r="CG10" s="72">
        <v>90.6</v>
      </c>
      <c r="CH10" s="72">
        <v>0.6</v>
      </c>
      <c r="CJ10" s="90">
        <v>0.66</v>
      </c>
      <c r="CK10" s="90">
        <v>12</v>
      </c>
      <c r="CL10" s="90">
        <v>7.0000000000000007E-2</v>
      </c>
      <c r="CM10" s="90">
        <v>11.5</v>
      </c>
      <c r="CN10" s="90">
        <v>0.66</v>
      </c>
      <c r="CO10" s="90">
        <v>7.0000000000000007E-2</v>
      </c>
      <c r="CQ10" s="102">
        <v>757</v>
      </c>
      <c r="CR10" s="90">
        <f t="shared" si="14"/>
        <v>18.153848000000004</v>
      </c>
      <c r="CS10" s="102">
        <v>781</v>
      </c>
      <c r="CT10" s="90">
        <f t="shared" si="15"/>
        <v>19.525694000000001</v>
      </c>
      <c r="CU10" s="72">
        <v>841</v>
      </c>
      <c r="CV10" s="90">
        <f t="shared" si="16"/>
        <v>19.473686000000001</v>
      </c>
      <c r="CW10" s="102">
        <v>532</v>
      </c>
      <c r="CX10" s="90">
        <f t="shared" si="17"/>
        <v>17.333335999999996</v>
      </c>
      <c r="CZ10" s="160">
        <v>12.1</v>
      </c>
      <c r="DA10" s="110">
        <f t="shared" si="18"/>
        <v>4.869565999999999</v>
      </c>
      <c r="DB10" s="72">
        <v>926</v>
      </c>
      <c r="DC10" s="90">
        <f t="shared" si="19"/>
        <v>4.9456520000000026</v>
      </c>
      <c r="DD10" s="72">
        <v>121</v>
      </c>
      <c r="DE10" s="90">
        <f t="shared" si="20"/>
        <v>4.9130420000000008</v>
      </c>
      <c r="DG10" s="164">
        <v>3.5</v>
      </c>
      <c r="DH10" s="90">
        <f t="shared" si="0"/>
        <v>2.3333100000000004</v>
      </c>
      <c r="DI10" s="164">
        <v>3.5</v>
      </c>
      <c r="DJ10" s="90">
        <f t="shared" si="1"/>
        <v>2.9166689999999997</v>
      </c>
      <c r="DK10" s="72">
        <v>7</v>
      </c>
      <c r="DL10" s="90">
        <f t="shared" si="2"/>
        <v>0.35</v>
      </c>
      <c r="DP10" s="72">
        <v>406</v>
      </c>
      <c r="DQ10" s="90">
        <f t="shared" si="21"/>
        <v>3.7499999999999999E-2</v>
      </c>
      <c r="DR10" s="72">
        <v>26</v>
      </c>
      <c r="DS10" s="90">
        <f t="shared" si="22"/>
        <v>1.0000020000000001</v>
      </c>
      <c r="DT10" s="72">
        <v>0.21</v>
      </c>
      <c r="DU10" s="124">
        <v>12</v>
      </c>
      <c r="DV10" s="166">
        <v>5.6</v>
      </c>
      <c r="DW10" s="90">
        <f t="shared" si="23"/>
        <v>13.199999999999996</v>
      </c>
    </row>
    <row r="11" spans="1:128" ht="58" x14ac:dyDescent="0.35">
      <c r="C11" s="132" t="s">
        <v>212</v>
      </c>
      <c r="D11" s="72">
        <v>47.5</v>
      </c>
      <c r="E11" s="72">
        <v>95</v>
      </c>
      <c r="F11" s="190" t="s">
        <v>30</v>
      </c>
      <c r="K11" s="61">
        <v>9</v>
      </c>
      <c r="Q11" s="111">
        <v>0.09</v>
      </c>
      <c r="R11" s="127">
        <v>0</v>
      </c>
      <c r="T11" s="90">
        <v>0.64</v>
      </c>
      <c r="U11" s="90">
        <v>0.6</v>
      </c>
      <c r="V11" s="90">
        <v>7.0000000000000007E-2</v>
      </c>
      <c r="W11" s="99">
        <v>0.875</v>
      </c>
      <c r="X11" s="120"/>
      <c r="Y11" s="102">
        <v>87</v>
      </c>
      <c r="Z11" s="124">
        <v>1.75</v>
      </c>
      <c r="AA11" s="101">
        <v>8</v>
      </c>
      <c r="AB11" s="91">
        <v>0.4</v>
      </c>
      <c r="AC11" s="120"/>
      <c r="AD11" s="102">
        <v>17</v>
      </c>
      <c r="AE11" s="72">
        <f t="shared" si="3"/>
        <v>4.860000000000003</v>
      </c>
      <c r="AF11" s="120"/>
      <c r="AJ11" s="90">
        <v>0.78</v>
      </c>
      <c r="AK11" s="90">
        <v>8</v>
      </c>
      <c r="AL11" s="195"/>
      <c r="AM11" s="195"/>
      <c r="AO11" s="164">
        <v>4.5</v>
      </c>
      <c r="AP11" s="90">
        <v>4.5</v>
      </c>
      <c r="AR11" s="72">
        <v>7</v>
      </c>
      <c r="AS11" s="100">
        <v>12</v>
      </c>
      <c r="AU11" s="100">
        <v>77</v>
      </c>
      <c r="AV11" s="90">
        <v>2.33</v>
      </c>
      <c r="AW11" s="101">
        <v>8</v>
      </c>
      <c r="AX11" s="91">
        <v>0.4</v>
      </c>
      <c r="BC11" s="140">
        <v>1.37</v>
      </c>
      <c r="BD11" s="138">
        <v>17.2</v>
      </c>
      <c r="BE11" s="90">
        <v>3.27</v>
      </c>
      <c r="BF11" s="124">
        <f t="shared" si="24"/>
        <v>18.444459999999999</v>
      </c>
      <c r="BG11" s="139">
        <v>4.37</v>
      </c>
      <c r="BH11" s="124">
        <f t="shared" si="4"/>
        <v>18.833330999999998</v>
      </c>
      <c r="BI11" s="139">
        <v>2.17</v>
      </c>
      <c r="BJ11" s="90">
        <f t="shared" si="5"/>
        <v>18.999999998999996</v>
      </c>
      <c r="BM11" s="61"/>
      <c r="BN11" s="61"/>
      <c r="BO11" s="72">
        <v>61</v>
      </c>
      <c r="BP11" s="124">
        <f t="shared" si="6"/>
        <v>19.166689999999999</v>
      </c>
      <c r="BQ11" s="72">
        <v>237</v>
      </c>
      <c r="BR11" s="124">
        <f t="shared" si="7"/>
        <v>21.5</v>
      </c>
      <c r="BS11" s="72">
        <v>297</v>
      </c>
      <c r="BT11" s="90">
        <f t="shared" si="8"/>
        <v>22.499999700000004</v>
      </c>
      <c r="BU11" s="72">
        <v>136</v>
      </c>
      <c r="BV11" s="90">
        <f t="shared" si="9"/>
        <v>22.222222199999994</v>
      </c>
      <c r="BX11" s="72">
        <v>17</v>
      </c>
      <c r="BY11" s="72">
        <f t="shared" si="10"/>
        <v>8.25</v>
      </c>
      <c r="BZ11" s="72">
        <v>13</v>
      </c>
      <c r="CA11" s="124">
        <f t="shared" si="11"/>
        <v>4.9999980000000033</v>
      </c>
      <c r="CB11" s="72">
        <v>177</v>
      </c>
      <c r="CC11" s="124">
        <f t="shared" si="12"/>
        <v>9.125</v>
      </c>
      <c r="CD11" s="72">
        <v>757</v>
      </c>
      <c r="CE11" s="90">
        <f t="shared" si="13"/>
        <v>9.8727260000000037</v>
      </c>
      <c r="CG11" s="72">
        <v>90.7</v>
      </c>
      <c r="CH11" s="72">
        <v>0.7</v>
      </c>
      <c r="CJ11" s="90">
        <v>0.67</v>
      </c>
      <c r="CK11" s="90">
        <v>11.5</v>
      </c>
      <c r="CL11" s="90">
        <v>0.08</v>
      </c>
      <c r="CM11" s="90">
        <v>11</v>
      </c>
      <c r="CN11" s="90">
        <v>0.67</v>
      </c>
      <c r="CO11" s="90">
        <v>0.08</v>
      </c>
      <c r="CQ11" s="102">
        <v>758</v>
      </c>
      <c r="CR11" s="90">
        <f t="shared" si="14"/>
        <v>17.846156000000004</v>
      </c>
      <c r="CS11" s="102">
        <v>782</v>
      </c>
      <c r="CT11" s="90">
        <f t="shared" si="15"/>
        <v>19.446643000000002</v>
      </c>
      <c r="CU11" s="72">
        <v>842</v>
      </c>
      <c r="CV11" s="90">
        <f t="shared" si="16"/>
        <v>19.385967000000001</v>
      </c>
      <c r="CW11" s="101">
        <v>533</v>
      </c>
      <c r="CX11" s="90">
        <f t="shared" si="17"/>
        <v>16.888891999999995</v>
      </c>
      <c r="CZ11" s="160">
        <v>12.2</v>
      </c>
      <c r="DA11" s="110">
        <f t="shared" si="18"/>
        <v>4.8478269999999988</v>
      </c>
      <c r="DB11" s="72">
        <v>927</v>
      </c>
      <c r="DC11" s="90">
        <f t="shared" si="19"/>
        <v>4.936594000000003</v>
      </c>
      <c r="DD11" s="72">
        <v>122</v>
      </c>
      <c r="DE11" s="90">
        <f t="shared" si="20"/>
        <v>4.8985490000000009</v>
      </c>
      <c r="DG11" s="164">
        <v>4</v>
      </c>
      <c r="DH11" s="90">
        <f t="shared" si="0"/>
        <v>2.6666400000000006</v>
      </c>
      <c r="DI11" s="164">
        <v>4</v>
      </c>
      <c r="DJ11" s="90">
        <f t="shared" si="1"/>
        <v>3.3333359999999996</v>
      </c>
      <c r="DK11" s="72">
        <v>8</v>
      </c>
      <c r="DL11" s="90">
        <f t="shared" si="2"/>
        <v>0.39999999999999997</v>
      </c>
      <c r="DP11" s="72">
        <v>407</v>
      </c>
      <c r="DQ11" s="90">
        <f t="shared" si="21"/>
        <v>4.3749999999999997E-2</v>
      </c>
      <c r="DR11" s="72">
        <v>27</v>
      </c>
      <c r="DS11" s="90">
        <f t="shared" si="22"/>
        <v>1.1666690000000002</v>
      </c>
      <c r="DT11" s="72">
        <v>0.22</v>
      </c>
      <c r="DU11" s="124">
        <v>11.5</v>
      </c>
      <c r="DV11" s="166">
        <v>5.7</v>
      </c>
      <c r="DW11" s="90">
        <f t="shared" si="23"/>
        <v>12.899999999999995</v>
      </c>
    </row>
    <row r="12" spans="1:128" ht="58" x14ac:dyDescent="0.35">
      <c r="C12" s="132" t="s">
        <v>330</v>
      </c>
      <c r="D12" s="100">
        <v>55</v>
      </c>
      <c r="E12" s="100">
        <v>110</v>
      </c>
      <c r="K12" s="61">
        <v>10</v>
      </c>
      <c r="Q12" s="111">
        <v>0.1</v>
      </c>
      <c r="R12" s="127">
        <v>0</v>
      </c>
      <c r="T12" s="90">
        <v>0.63</v>
      </c>
      <c r="U12" s="90">
        <v>0.7</v>
      </c>
      <c r="V12" s="90">
        <v>0.08</v>
      </c>
      <c r="W12" s="99">
        <v>1</v>
      </c>
      <c r="X12" s="120"/>
      <c r="Y12" s="102">
        <v>88</v>
      </c>
      <c r="Z12" s="124">
        <v>2</v>
      </c>
      <c r="AA12" s="102">
        <v>9</v>
      </c>
      <c r="AB12" s="90">
        <v>0.45</v>
      </c>
      <c r="AC12" s="120"/>
      <c r="AD12" s="102">
        <v>18</v>
      </c>
      <c r="AE12" s="72">
        <f t="shared" si="3"/>
        <v>4.8400000000000034</v>
      </c>
      <c r="AF12" s="120"/>
      <c r="AJ12" s="90">
        <v>0.79</v>
      </c>
      <c r="AK12" s="90">
        <v>7.75</v>
      </c>
      <c r="AL12" s="195"/>
      <c r="AM12" s="195"/>
      <c r="AO12" s="164">
        <v>5</v>
      </c>
      <c r="AP12" s="90">
        <v>5</v>
      </c>
      <c r="AR12" s="72">
        <v>7.25</v>
      </c>
      <c r="AS12" s="100">
        <v>11</v>
      </c>
      <c r="AU12" s="100">
        <v>78</v>
      </c>
      <c r="AV12" s="90">
        <v>2.67</v>
      </c>
      <c r="AW12" s="102">
        <v>9</v>
      </c>
      <c r="AX12" s="90">
        <v>0.45</v>
      </c>
      <c r="BC12" s="141">
        <v>1.38</v>
      </c>
      <c r="BD12" s="137">
        <v>16.8</v>
      </c>
      <c r="BE12" s="90">
        <v>3.28</v>
      </c>
      <c r="BF12" s="124">
        <f t="shared" si="24"/>
        <v>18.222239999999999</v>
      </c>
      <c r="BG12" s="139">
        <v>4.38</v>
      </c>
      <c r="BH12" s="124">
        <f t="shared" si="4"/>
        <v>18.666663999999997</v>
      </c>
      <c r="BI12" s="139">
        <v>2.1800000000000002</v>
      </c>
      <c r="BJ12" s="90">
        <f t="shared" si="5"/>
        <v>18.857142855999996</v>
      </c>
      <c r="BM12" s="61"/>
      <c r="BN12" s="61"/>
      <c r="BO12" s="72">
        <v>62</v>
      </c>
      <c r="BP12" s="124">
        <f t="shared" si="6"/>
        <v>18.333359999999999</v>
      </c>
      <c r="BQ12" s="72">
        <v>238</v>
      </c>
      <c r="BR12" s="124">
        <f t="shared" si="7"/>
        <v>21</v>
      </c>
      <c r="BS12" s="72">
        <v>298</v>
      </c>
      <c r="BT12" s="90">
        <f t="shared" si="8"/>
        <v>22.142856800000004</v>
      </c>
      <c r="BU12" s="72">
        <v>137</v>
      </c>
      <c r="BV12" s="90">
        <f t="shared" si="9"/>
        <v>21.825396799999993</v>
      </c>
      <c r="BX12" s="72">
        <v>18</v>
      </c>
      <c r="BY12" s="72">
        <f t="shared" si="10"/>
        <v>8</v>
      </c>
      <c r="BZ12" s="72">
        <v>14</v>
      </c>
      <c r="CA12" s="124">
        <f t="shared" si="11"/>
        <v>4.2857120000000037</v>
      </c>
      <c r="CB12" s="100">
        <v>178</v>
      </c>
      <c r="CC12" s="124">
        <f t="shared" si="12"/>
        <v>9</v>
      </c>
      <c r="CD12" s="100">
        <v>758</v>
      </c>
      <c r="CE12" s="90">
        <f t="shared" si="13"/>
        <v>9.8545440000000042</v>
      </c>
      <c r="CG12" s="72">
        <v>90.8</v>
      </c>
      <c r="CH12" s="72">
        <v>0.8</v>
      </c>
      <c r="CJ12" s="90">
        <v>0.68</v>
      </c>
      <c r="CK12" s="90">
        <v>11</v>
      </c>
      <c r="CL12" s="90">
        <v>0.09</v>
      </c>
      <c r="CM12" s="90">
        <v>10.5</v>
      </c>
      <c r="CN12" s="90">
        <v>0.68</v>
      </c>
      <c r="CO12" s="90">
        <v>0.09</v>
      </c>
      <c r="CQ12" s="102">
        <v>759</v>
      </c>
      <c r="CR12" s="90">
        <f t="shared" si="14"/>
        <v>17.538464000000005</v>
      </c>
      <c r="CS12" s="102">
        <v>783</v>
      </c>
      <c r="CT12" s="90">
        <f t="shared" si="15"/>
        <v>19.367592000000002</v>
      </c>
      <c r="CU12" s="72">
        <v>843</v>
      </c>
      <c r="CV12" s="90">
        <f t="shared" si="16"/>
        <v>19.298248000000001</v>
      </c>
      <c r="CW12" s="101">
        <v>534</v>
      </c>
      <c r="CX12" s="90">
        <f t="shared" si="17"/>
        <v>16.444447999999994</v>
      </c>
      <c r="CZ12" s="160">
        <v>12.3</v>
      </c>
      <c r="DA12" s="110">
        <f t="shared" si="18"/>
        <v>4.8260879999999986</v>
      </c>
      <c r="DB12" s="72">
        <v>928</v>
      </c>
      <c r="DC12" s="90">
        <f t="shared" si="19"/>
        <v>4.9275360000000035</v>
      </c>
      <c r="DD12" s="72">
        <v>123</v>
      </c>
      <c r="DE12" s="90">
        <f t="shared" si="20"/>
        <v>4.8840560000000011</v>
      </c>
      <c r="DG12" s="164">
        <v>4.5</v>
      </c>
      <c r="DH12" s="90">
        <f t="shared" si="0"/>
        <v>2.9999700000000007</v>
      </c>
      <c r="DI12" s="164">
        <v>4.5</v>
      </c>
      <c r="DJ12" s="90">
        <f t="shared" si="1"/>
        <v>3.7500029999999995</v>
      </c>
      <c r="DK12" s="72">
        <v>9</v>
      </c>
      <c r="DL12" s="90">
        <f t="shared" si="2"/>
        <v>0.44999999999999996</v>
      </c>
      <c r="DP12" s="72">
        <v>408</v>
      </c>
      <c r="DQ12" s="90">
        <f t="shared" si="21"/>
        <v>4.9999999999999996E-2</v>
      </c>
      <c r="DR12" s="72">
        <v>28</v>
      </c>
      <c r="DS12" s="90">
        <f t="shared" si="22"/>
        <v>1.3333360000000001</v>
      </c>
      <c r="DT12" s="72">
        <v>0.23</v>
      </c>
      <c r="DU12" s="124">
        <v>11</v>
      </c>
      <c r="DV12" s="166">
        <v>5.8</v>
      </c>
      <c r="DW12" s="90">
        <f t="shared" si="23"/>
        <v>12.599999999999994</v>
      </c>
    </row>
    <row r="13" spans="1:128" ht="43.5" x14ac:dyDescent="0.35">
      <c r="C13" s="132" t="s">
        <v>331</v>
      </c>
      <c r="D13" s="100">
        <v>55</v>
      </c>
      <c r="E13" s="100">
        <v>110</v>
      </c>
      <c r="K13" s="61">
        <v>11</v>
      </c>
      <c r="Q13" s="111">
        <v>0.11</v>
      </c>
      <c r="R13" s="127">
        <v>0</v>
      </c>
      <c r="T13" s="90">
        <v>0.62</v>
      </c>
      <c r="U13" s="90">
        <v>0.8</v>
      </c>
      <c r="V13" s="90">
        <v>0.09</v>
      </c>
      <c r="W13" s="99">
        <v>1.125</v>
      </c>
      <c r="X13" s="120"/>
      <c r="Y13" s="102">
        <v>89</v>
      </c>
      <c r="Z13" s="124">
        <v>2.25</v>
      </c>
      <c r="AA13" s="101">
        <v>10</v>
      </c>
      <c r="AB13" s="90">
        <v>0.5</v>
      </c>
      <c r="AC13" s="120"/>
      <c r="AD13" s="102">
        <v>19</v>
      </c>
      <c r="AE13" s="72">
        <f t="shared" si="3"/>
        <v>4.8200000000000038</v>
      </c>
      <c r="AF13" s="120"/>
      <c r="AJ13" s="110">
        <v>0.8</v>
      </c>
      <c r="AK13" s="90">
        <v>7.5</v>
      </c>
      <c r="AL13" s="195"/>
      <c r="AM13" s="195"/>
      <c r="AO13" s="164">
        <v>5.5</v>
      </c>
      <c r="AP13" s="90">
        <v>5.5</v>
      </c>
      <c r="AR13" s="72">
        <v>7.5</v>
      </c>
      <c r="AS13" s="100">
        <v>10</v>
      </c>
      <c r="AU13" s="100">
        <v>79</v>
      </c>
      <c r="AV13" s="90">
        <v>3</v>
      </c>
      <c r="AW13" s="101">
        <v>10</v>
      </c>
      <c r="AX13" s="90">
        <v>0.5</v>
      </c>
      <c r="BC13" s="141">
        <v>1.39</v>
      </c>
      <c r="BD13" s="137">
        <v>16.399999999999999</v>
      </c>
      <c r="BE13" s="90">
        <v>3.29</v>
      </c>
      <c r="BF13" s="124">
        <f t="shared" si="24"/>
        <v>18.000019999999999</v>
      </c>
      <c r="BG13" s="139">
        <v>4.3899999999999997</v>
      </c>
      <c r="BH13" s="124">
        <f t="shared" si="4"/>
        <v>18.499996999999997</v>
      </c>
      <c r="BI13" s="139">
        <v>2.19</v>
      </c>
      <c r="BJ13" s="90">
        <f t="shared" si="5"/>
        <v>18.714285712999995</v>
      </c>
      <c r="BM13" s="61"/>
      <c r="BN13" s="61"/>
      <c r="BO13" s="72">
        <v>63</v>
      </c>
      <c r="BP13" s="124">
        <f t="shared" si="6"/>
        <v>17.500029999999999</v>
      </c>
      <c r="BQ13" s="72">
        <v>239</v>
      </c>
      <c r="BR13" s="124">
        <f t="shared" si="7"/>
        <v>20.5</v>
      </c>
      <c r="BS13" s="72">
        <v>299</v>
      </c>
      <c r="BT13" s="90">
        <f t="shared" si="8"/>
        <v>21.785713900000005</v>
      </c>
      <c r="BU13" s="72">
        <v>138</v>
      </c>
      <c r="BV13" s="90">
        <f t="shared" si="9"/>
        <v>21.428571399999992</v>
      </c>
      <c r="BX13" s="72">
        <v>19</v>
      </c>
      <c r="BY13" s="72">
        <f t="shared" si="10"/>
        <v>7.75</v>
      </c>
      <c r="BZ13" s="72">
        <v>15</v>
      </c>
      <c r="CA13" s="124">
        <f t="shared" si="11"/>
        <v>3.5714260000000038</v>
      </c>
      <c r="CB13" s="72">
        <v>179</v>
      </c>
      <c r="CC13" s="124">
        <f t="shared" si="12"/>
        <v>8.875</v>
      </c>
      <c r="CD13" s="72">
        <v>759</v>
      </c>
      <c r="CE13" s="90">
        <f t="shared" si="13"/>
        <v>9.8363620000000047</v>
      </c>
      <c r="CG13" s="72">
        <v>90.9</v>
      </c>
      <c r="CH13" s="72">
        <v>0.9</v>
      </c>
      <c r="CJ13" s="90">
        <v>0.69</v>
      </c>
      <c r="CK13" s="90">
        <v>10.5</v>
      </c>
      <c r="CL13" s="90">
        <v>0.1</v>
      </c>
      <c r="CM13" s="90">
        <v>10</v>
      </c>
      <c r="CN13" s="90">
        <v>0.69</v>
      </c>
      <c r="CO13" s="90">
        <v>0.1</v>
      </c>
      <c r="CQ13" s="102">
        <v>760</v>
      </c>
      <c r="CR13" s="90">
        <f t="shared" si="14"/>
        <v>17.230772000000005</v>
      </c>
      <c r="CS13" s="102">
        <v>784</v>
      </c>
      <c r="CT13" s="90">
        <f t="shared" si="15"/>
        <v>19.288541000000002</v>
      </c>
      <c r="CU13" s="72">
        <v>844</v>
      </c>
      <c r="CV13" s="90">
        <f t="shared" si="16"/>
        <v>19.210529000000001</v>
      </c>
      <c r="CW13" s="102">
        <v>535</v>
      </c>
      <c r="CX13" s="90">
        <f t="shared" si="17"/>
        <v>16.000003999999993</v>
      </c>
      <c r="CZ13" s="160">
        <v>12.4</v>
      </c>
      <c r="DA13" s="110">
        <f t="shared" si="18"/>
        <v>4.8043489999999984</v>
      </c>
      <c r="DB13" s="72">
        <v>929</v>
      </c>
      <c r="DC13" s="90">
        <f t="shared" si="19"/>
        <v>4.9184780000000039</v>
      </c>
      <c r="DD13" s="72">
        <v>124</v>
      </c>
      <c r="DE13" s="90">
        <f t="shared" si="20"/>
        <v>4.8695630000000012</v>
      </c>
      <c r="DG13" s="164">
        <v>5</v>
      </c>
      <c r="DH13" s="90">
        <f t="shared" si="0"/>
        <v>3.3333000000000008</v>
      </c>
      <c r="DI13" s="164">
        <v>5</v>
      </c>
      <c r="DJ13" s="90">
        <f t="shared" si="1"/>
        <v>4.1666699999999999</v>
      </c>
      <c r="DK13" s="72">
        <v>10</v>
      </c>
      <c r="DL13" s="90">
        <f t="shared" si="2"/>
        <v>0.49999999999999994</v>
      </c>
      <c r="DP13" s="72">
        <v>409</v>
      </c>
      <c r="DQ13" s="90">
        <f t="shared" si="21"/>
        <v>5.6249999999999994E-2</v>
      </c>
      <c r="DR13" s="72">
        <v>29</v>
      </c>
      <c r="DS13" s="90">
        <f t="shared" si="22"/>
        <v>1.500003</v>
      </c>
      <c r="DT13" s="72">
        <v>0.24</v>
      </c>
      <c r="DU13" s="124">
        <v>10.5</v>
      </c>
      <c r="DV13" s="166">
        <v>5.9</v>
      </c>
      <c r="DW13" s="90">
        <f t="shared" si="23"/>
        <v>12.299999999999994</v>
      </c>
    </row>
    <row r="14" spans="1:128" x14ac:dyDescent="0.35">
      <c r="K14" s="61">
        <v>12</v>
      </c>
      <c r="Q14" s="111">
        <v>0.12</v>
      </c>
      <c r="R14" s="127">
        <v>0</v>
      </c>
      <c r="T14" s="90">
        <v>0.61</v>
      </c>
      <c r="U14" s="90">
        <v>0.9</v>
      </c>
      <c r="V14" s="90">
        <v>0.1</v>
      </c>
      <c r="W14" s="99">
        <v>1.25</v>
      </c>
      <c r="X14" s="120"/>
      <c r="Y14" s="102">
        <v>90</v>
      </c>
      <c r="Z14" s="124">
        <v>2.5</v>
      </c>
      <c r="AA14" s="101">
        <v>11</v>
      </c>
      <c r="AB14" s="90">
        <v>0.55000000000000004</v>
      </c>
      <c r="AC14" s="120"/>
      <c r="AD14" s="102">
        <v>20</v>
      </c>
      <c r="AE14" s="72">
        <f t="shared" si="3"/>
        <v>4.8000000000000043</v>
      </c>
      <c r="AF14" s="120"/>
      <c r="AJ14" s="110">
        <v>0.81</v>
      </c>
      <c r="AK14" s="90">
        <v>7.25</v>
      </c>
      <c r="AL14" s="195"/>
      <c r="AM14" s="195"/>
      <c r="AO14" s="164">
        <v>6</v>
      </c>
      <c r="AP14" s="90">
        <v>6</v>
      </c>
      <c r="AR14" s="72">
        <v>7.75</v>
      </c>
      <c r="AS14" s="100">
        <v>9</v>
      </c>
      <c r="AU14" s="100">
        <v>80</v>
      </c>
      <c r="AV14" s="90">
        <v>3.33</v>
      </c>
      <c r="AW14" s="101">
        <v>11</v>
      </c>
      <c r="AX14" s="90">
        <v>0.55000000000000004</v>
      </c>
      <c r="BC14" s="139">
        <v>1.4</v>
      </c>
      <c r="BD14" s="138">
        <v>16</v>
      </c>
      <c r="BE14" s="90">
        <v>3.3</v>
      </c>
      <c r="BF14" s="124">
        <f t="shared" si="24"/>
        <v>17.777799999999999</v>
      </c>
      <c r="BG14" s="139">
        <v>4.4000000000000004</v>
      </c>
      <c r="BH14" s="124">
        <f t="shared" si="4"/>
        <v>18.333329999999997</v>
      </c>
      <c r="BI14" s="139">
        <v>2.2000000000000002</v>
      </c>
      <c r="BJ14" s="90">
        <f t="shared" si="5"/>
        <v>18.571428569999995</v>
      </c>
      <c r="BM14" s="61"/>
      <c r="BN14" s="61"/>
      <c r="BO14" s="72">
        <v>64</v>
      </c>
      <c r="BP14" s="124">
        <f t="shared" si="6"/>
        <v>16.666699999999999</v>
      </c>
      <c r="BQ14" s="72">
        <v>240</v>
      </c>
      <c r="BR14" s="124">
        <f t="shared" si="7"/>
        <v>20</v>
      </c>
      <c r="BS14" s="72">
        <v>300</v>
      </c>
      <c r="BT14" s="90">
        <f t="shared" si="8"/>
        <v>21.428571000000005</v>
      </c>
      <c r="BU14" s="72">
        <v>139</v>
      </c>
      <c r="BV14" s="90">
        <f t="shared" si="9"/>
        <v>21.031745999999991</v>
      </c>
      <c r="BX14" s="72">
        <v>20</v>
      </c>
      <c r="BY14" s="72">
        <f t="shared" si="10"/>
        <v>7.5</v>
      </c>
      <c r="BZ14" s="72">
        <v>16</v>
      </c>
      <c r="CA14" s="124">
        <f t="shared" si="11"/>
        <v>2.8571400000000038</v>
      </c>
      <c r="CB14" s="72">
        <v>180</v>
      </c>
      <c r="CC14" s="124">
        <f t="shared" si="12"/>
        <v>8.75</v>
      </c>
      <c r="CD14" s="100">
        <v>760</v>
      </c>
      <c r="CE14" s="90">
        <f t="shared" si="13"/>
        <v>9.8181800000000052</v>
      </c>
      <c r="CG14" s="72">
        <v>91</v>
      </c>
      <c r="CH14" s="72">
        <v>1</v>
      </c>
      <c r="CJ14" s="90">
        <v>0.7</v>
      </c>
      <c r="CK14" s="90">
        <v>10</v>
      </c>
      <c r="CL14" s="90">
        <v>0.11</v>
      </c>
      <c r="CM14" s="90">
        <v>9.5</v>
      </c>
      <c r="CN14" s="90">
        <v>0.7</v>
      </c>
      <c r="CO14" s="90">
        <v>0.11</v>
      </c>
      <c r="CQ14" s="102">
        <v>761</v>
      </c>
      <c r="CR14" s="90">
        <f t="shared" si="14"/>
        <v>16.923080000000006</v>
      </c>
      <c r="CS14" s="102">
        <v>785</v>
      </c>
      <c r="CT14" s="90">
        <f t="shared" si="15"/>
        <v>19.209490000000002</v>
      </c>
      <c r="CU14" s="72">
        <v>845</v>
      </c>
      <c r="CV14" s="90">
        <f t="shared" si="16"/>
        <v>19.122810000000001</v>
      </c>
      <c r="CW14" s="101">
        <v>536</v>
      </c>
      <c r="CX14" s="90">
        <f t="shared" si="17"/>
        <v>15.555559999999993</v>
      </c>
      <c r="CZ14" s="160">
        <v>12.5</v>
      </c>
      <c r="DA14" s="110">
        <f t="shared" si="18"/>
        <v>4.7826099999999983</v>
      </c>
      <c r="DB14" s="72">
        <v>930</v>
      </c>
      <c r="DC14" s="90">
        <f t="shared" si="19"/>
        <v>4.9094200000000043</v>
      </c>
      <c r="DD14" s="72">
        <v>125</v>
      </c>
      <c r="DE14" s="90">
        <f t="shared" si="20"/>
        <v>4.8550700000000013</v>
      </c>
      <c r="DG14" s="164">
        <v>5.5</v>
      </c>
      <c r="DH14" s="90">
        <f t="shared" si="0"/>
        <v>3.6666300000000009</v>
      </c>
      <c r="DI14" s="164">
        <v>5.5</v>
      </c>
      <c r="DJ14" s="90">
        <f t="shared" si="1"/>
        <v>4.5833370000000002</v>
      </c>
      <c r="DK14" s="72">
        <v>11</v>
      </c>
      <c r="DL14" s="90">
        <f t="shared" si="2"/>
        <v>0.54999999999999993</v>
      </c>
      <c r="DP14" s="72">
        <v>410</v>
      </c>
      <c r="DQ14" s="90">
        <f t="shared" si="21"/>
        <v>6.2499999999999993E-2</v>
      </c>
      <c r="DR14" s="72">
        <v>30</v>
      </c>
      <c r="DS14" s="90">
        <f t="shared" si="22"/>
        <v>1.6666699999999999</v>
      </c>
      <c r="DT14" s="72">
        <v>0.25</v>
      </c>
      <c r="DU14" s="124">
        <v>10</v>
      </c>
      <c r="DV14" s="166">
        <v>6</v>
      </c>
      <c r="DW14" s="90">
        <f t="shared" si="23"/>
        <v>11.999999999999993</v>
      </c>
    </row>
    <row r="15" spans="1:128" x14ac:dyDescent="0.35">
      <c r="K15" s="61">
        <v>13</v>
      </c>
      <c r="Q15" s="111">
        <v>0.13</v>
      </c>
      <c r="R15" s="127">
        <v>0</v>
      </c>
      <c r="T15" s="90">
        <v>0.6</v>
      </c>
      <c r="U15" s="90">
        <v>1</v>
      </c>
      <c r="V15" s="90">
        <v>0.11</v>
      </c>
      <c r="W15" s="99">
        <v>1.375</v>
      </c>
      <c r="X15" s="120"/>
      <c r="Y15" s="102">
        <v>91</v>
      </c>
      <c r="Z15" s="124">
        <v>2.75</v>
      </c>
      <c r="AA15" s="102">
        <v>12</v>
      </c>
      <c r="AB15" s="91">
        <v>0.6</v>
      </c>
      <c r="AC15" s="120"/>
      <c r="AD15" s="102">
        <v>21</v>
      </c>
      <c r="AE15" s="72">
        <f t="shared" si="3"/>
        <v>4.7800000000000047</v>
      </c>
      <c r="AF15" s="120"/>
      <c r="AJ15" s="110">
        <v>0.82</v>
      </c>
      <c r="AK15" s="91">
        <v>7</v>
      </c>
      <c r="AL15" s="115"/>
      <c r="AM15" s="115"/>
      <c r="AO15" s="164">
        <v>6.5</v>
      </c>
      <c r="AP15" s="90">
        <v>6.5</v>
      </c>
      <c r="AR15" s="72">
        <v>8</v>
      </c>
      <c r="AS15" s="100">
        <v>8</v>
      </c>
      <c r="AU15" s="100">
        <v>81</v>
      </c>
      <c r="AV15" s="90">
        <v>3.67</v>
      </c>
      <c r="AW15" s="102">
        <v>12</v>
      </c>
      <c r="AX15" s="91">
        <v>0.6</v>
      </c>
      <c r="BC15" s="140">
        <v>1.41</v>
      </c>
      <c r="BD15" s="138">
        <v>15.6</v>
      </c>
      <c r="BE15" s="90">
        <v>3.31</v>
      </c>
      <c r="BF15" s="124">
        <f t="shared" si="24"/>
        <v>17.555579999999999</v>
      </c>
      <c r="BG15" s="139">
        <v>4.41</v>
      </c>
      <c r="BH15" s="124">
        <f t="shared" si="4"/>
        <v>18.166662999999996</v>
      </c>
      <c r="BI15" s="139">
        <v>2.21</v>
      </c>
      <c r="BJ15" s="90">
        <f t="shared" si="5"/>
        <v>18.428571426999994</v>
      </c>
      <c r="BM15" s="61"/>
      <c r="BN15" s="61"/>
      <c r="BO15" s="72">
        <v>65</v>
      </c>
      <c r="BP15" s="124">
        <f t="shared" si="6"/>
        <v>15.833369999999999</v>
      </c>
      <c r="BQ15" s="72">
        <v>241</v>
      </c>
      <c r="BR15" s="124">
        <f t="shared" si="7"/>
        <v>19.5</v>
      </c>
      <c r="BS15" s="72">
        <v>301</v>
      </c>
      <c r="BT15" s="90">
        <f t="shared" si="8"/>
        <v>21.071428100000006</v>
      </c>
      <c r="BU15" s="72">
        <v>140</v>
      </c>
      <c r="BV15" s="90">
        <f t="shared" si="9"/>
        <v>20.63492059999999</v>
      </c>
      <c r="BX15" s="72">
        <v>21</v>
      </c>
      <c r="BY15" s="72">
        <f t="shared" si="10"/>
        <v>7.25</v>
      </c>
      <c r="BZ15" s="72">
        <v>17</v>
      </c>
      <c r="CA15" s="124">
        <f t="shared" si="11"/>
        <v>2.1428540000000038</v>
      </c>
      <c r="CB15" s="72">
        <v>181</v>
      </c>
      <c r="CC15" s="124">
        <f t="shared" si="12"/>
        <v>8.625</v>
      </c>
      <c r="CD15" s="72">
        <v>761</v>
      </c>
      <c r="CE15" s="90">
        <f t="shared" si="13"/>
        <v>9.7999980000000058</v>
      </c>
      <c r="CG15" s="72">
        <v>91.1</v>
      </c>
      <c r="CH15" s="72">
        <v>1.1000000000000001</v>
      </c>
      <c r="CJ15" s="90">
        <v>0.71</v>
      </c>
      <c r="CK15" s="90">
        <v>9.5</v>
      </c>
      <c r="CL15" s="90">
        <v>0.12</v>
      </c>
      <c r="CM15" s="90">
        <v>9</v>
      </c>
      <c r="CN15" s="90">
        <v>0.71</v>
      </c>
      <c r="CO15" s="90">
        <v>0.12</v>
      </c>
      <c r="CQ15" s="102">
        <v>762</v>
      </c>
      <c r="CR15" s="90">
        <f t="shared" si="14"/>
        <v>16.615388000000006</v>
      </c>
      <c r="CS15" s="102">
        <v>786</v>
      </c>
      <c r="CT15" s="90">
        <f t="shared" si="15"/>
        <v>19.130439000000003</v>
      </c>
      <c r="CU15" s="72">
        <v>846</v>
      </c>
      <c r="CV15" s="90">
        <f t="shared" si="16"/>
        <v>19.035091000000001</v>
      </c>
      <c r="CW15" s="101">
        <v>537</v>
      </c>
      <c r="CX15" s="90">
        <f t="shared" si="17"/>
        <v>15.111115999999992</v>
      </c>
      <c r="CZ15" s="160">
        <v>12.6</v>
      </c>
      <c r="DA15" s="110">
        <f t="shared" si="18"/>
        <v>4.7608709999999981</v>
      </c>
      <c r="DB15" s="72">
        <v>931</v>
      </c>
      <c r="DC15" s="90">
        <f t="shared" si="19"/>
        <v>4.9003620000000048</v>
      </c>
      <c r="DD15" s="72">
        <v>126</v>
      </c>
      <c r="DE15" s="90">
        <f t="shared" si="20"/>
        <v>4.8405770000000015</v>
      </c>
      <c r="DG15" s="164">
        <v>6</v>
      </c>
      <c r="DH15" s="90">
        <f t="shared" si="0"/>
        <v>3.9999600000000011</v>
      </c>
      <c r="DI15" s="164">
        <v>6</v>
      </c>
      <c r="DJ15" s="90">
        <f t="shared" si="1"/>
        <v>5.0000040000000006</v>
      </c>
      <c r="DK15" s="72">
        <v>12</v>
      </c>
      <c r="DL15" s="90">
        <f t="shared" si="2"/>
        <v>0.6</v>
      </c>
      <c r="DP15" s="72">
        <v>411</v>
      </c>
      <c r="DQ15" s="90">
        <f t="shared" si="21"/>
        <v>6.8749999999999992E-2</v>
      </c>
      <c r="DR15" s="72">
        <v>31</v>
      </c>
      <c r="DS15" s="90">
        <f t="shared" si="22"/>
        <v>1.8333369999999998</v>
      </c>
      <c r="DT15" s="72">
        <v>0.26</v>
      </c>
      <c r="DU15" s="124">
        <v>9.5</v>
      </c>
      <c r="DV15" s="166">
        <v>6.1</v>
      </c>
      <c r="DW15" s="90">
        <f t="shared" si="23"/>
        <v>11.699999999999992</v>
      </c>
    </row>
    <row r="16" spans="1:128" x14ac:dyDescent="0.35">
      <c r="K16" s="61">
        <v>14</v>
      </c>
      <c r="Q16" s="111">
        <v>0.14000000000000001</v>
      </c>
      <c r="R16" s="127">
        <v>0</v>
      </c>
      <c r="T16" s="90">
        <v>0.59</v>
      </c>
      <c r="U16" s="90">
        <v>1.1000000000000001</v>
      </c>
      <c r="V16" s="90">
        <v>0.12</v>
      </c>
      <c r="W16" s="99">
        <v>1.5</v>
      </c>
      <c r="X16" s="120"/>
      <c r="Y16" s="102">
        <v>92</v>
      </c>
      <c r="Z16" s="124">
        <v>3</v>
      </c>
      <c r="AA16" s="101">
        <v>13</v>
      </c>
      <c r="AB16" s="90">
        <v>0.65</v>
      </c>
      <c r="AC16" s="120"/>
      <c r="AD16" s="102">
        <v>22</v>
      </c>
      <c r="AE16" s="72">
        <f t="shared" si="3"/>
        <v>4.7600000000000051</v>
      </c>
      <c r="AF16" s="120"/>
      <c r="AJ16" s="90">
        <v>0.83</v>
      </c>
      <c r="AK16" s="90">
        <v>6.75</v>
      </c>
      <c r="AL16" s="195"/>
      <c r="AM16" s="195"/>
      <c r="AO16" s="164">
        <v>7</v>
      </c>
      <c r="AP16" s="90">
        <v>7</v>
      </c>
      <c r="AR16" s="72">
        <v>8.25</v>
      </c>
      <c r="AS16" s="100">
        <v>7</v>
      </c>
      <c r="AU16" s="100">
        <v>82</v>
      </c>
      <c r="AV16" s="90">
        <v>4</v>
      </c>
      <c r="AW16" s="101">
        <v>13</v>
      </c>
      <c r="AX16" s="90">
        <v>0.65</v>
      </c>
      <c r="BC16" s="140">
        <v>1.42</v>
      </c>
      <c r="BD16" s="137">
        <v>15.2</v>
      </c>
      <c r="BE16" s="90">
        <v>3.32</v>
      </c>
      <c r="BF16" s="124">
        <f t="shared" si="24"/>
        <v>17.333359999999999</v>
      </c>
      <c r="BG16" s="139">
        <v>4.42</v>
      </c>
      <c r="BH16" s="124">
        <f t="shared" si="4"/>
        <v>17.999995999999996</v>
      </c>
      <c r="BI16" s="139">
        <v>2.2200000000000002</v>
      </c>
      <c r="BJ16" s="90">
        <f t="shared" si="5"/>
        <v>18.285714283999994</v>
      </c>
      <c r="BM16" s="61"/>
      <c r="BN16" s="61"/>
      <c r="BO16" s="72">
        <v>66</v>
      </c>
      <c r="BP16" s="124">
        <f t="shared" si="6"/>
        <v>15.000039999999998</v>
      </c>
      <c r="BQ16" s="72">
        <v>242</v>
      </c>
      <c r="BR16" s="124">
        <f t="shared" si="7"/>
        <v>19</v>
      </c>
      <c r="BS16" s="72">
        <v>302</v>
      </c>
      <c r="BT16" s="90">
        <f t="shared" si="8"/>
        <v>20.714285200000006</v>
      </c>
      <c r="BU16" s="72">
        <v>141</v>
      </c>
      <c r="BV16" s="90">
        <f t="shared" si="9"/>
        <v>20.238095199999989</v>
      </c>
      <c r="BX16" s="72">
        <v>22</v>
      </c>
      <c r="BY16" s="72">
        <f t="shared" si="10"/>
        <v>7</v>
      </c>
      <c r="BZ16" s="72">
        <v>18</v>
      </c>
      <c r="CA16" s="124">
        <f t="shared" si="11"/>
        <v>1.4285680000000038</v>
      </c>
      <c r="CB16" s="100">
        <v>182</v>
      </c>
      <c r="CC16" s="124">
        <f t="shared" si="12"/>
        <v>8.5</v>
      </c>
      <c r="CD16" s="100">
        <v>762</v>
      </c>
      <c r="CE16" s="90">
        <f t="shared" si="13"/>
        <v>9.7818160000000063</v>
      </c>
      <c r="CG16" s="72">
        <v>91.2</v>
      </c>
      <c r="CH16" s="72">
        <v>1.2</v>
      </c>
      <c r="CJ16" s="90">
        <v>0.72</v>
      </c>
      <c r="CK16" s="90">
        <v>9</v>
      </c>
      <c r="CL16" s="90">
        <v>0.13</v>
      </c>
      <c r="CM16" s="90">
        <v>8.5</v>
      </c>
      <c r="CN16" s="90">
        <v>0.72</v>
      </c>
      <c r="CO16" s="90">
        <v>0.13</v>
      </c>
      <c r="CQ16" s="102">
        <v>763</v>
      </c>
      <c r="CR16" s="90">
        <f t="shared" si="14"/>
        <v>16.307696000000007</v>
      </c>
      <c r="CS16" s="102">
        <v>787</v>
      </c>
      <c r="CT16" s="90">
        <f t="shared" si="15"/>
        <v>19.051388000000003</v>
      </c>
      <c r="CU16" s="72">
        <v>847</v>
      </c>
      <c r="CV16" s="90">
        <f t="shared" si="16"/>
        <v>18.947372000000001</v>
      </c>
      <c r="CW16" s="102">
        <v>538</v>
      </c>
      <c r="CX16" s="90">
        <f t="shared" si="17"/>
        <v>14.666671999999991</v>
      </c>
      <c r="CZ16" s="160">
        <v>12.7</v>
      </c>
      <c r="DA16" s="110">
        <f t="shared" si="18"/>
        <v>4.7391319999999979</v>
      </c>
      <c r="DB16" s="72">
        <v>932</v>
      </c>
      <c r="DC16" s="90">
        <f t="shared" si="19"/>
        <v>4.8913040000000052</v>
      </c>
      <c r="DD16" s="72">
        <v>127</v>
      </c>
      <c r="DE16" s="90">
        <f t="shared" si="20"/>
        <v>4.8260840000000016</v>
      </c>
      <c r="DG16" s="164">
        <v>6.5</v>
      </c>
      <c r="DH16" s="90">
        <f t="shared" si="0"/>
        <v>4.3332900000000008</v>
      </c>
      <c r="DI16" s="164">
        <v>6.5</v>
      </c>
      <c r="DJ16" s="90">
        <f t="shared" si="1"/>
        <v>5.4166710000000009</v>
      </c>
      <c r="DK16" s="72">
        <v>13</v>
      </c>
      <c r="DL16" s="90">
        <f t="shared" si="2"/>
        <v>0.65</v>
      </c>
      <c r="DP16" s="72">
        <v>412</v>
      </c>
      <c r="DQ16" s="90">
        <f t="shared" si="21"/>
        <v>7.4999999999999997E-2</v>
      </c>
      <c r="DR16" s="72">
        <v>32</v>
      </c>
      <c r="DS16" s="90">
        <f t="shared" si="22"/>
        <v>2.0000039999999997</v>
      </c>
      <c r="DT16" s="72">
        <v>0.27</v>
      </c>
      <c r="DU16" s="124">
        <v>9</v>
      </c>
      <c r="DV16" s="166">
        <v>6.2</v>
      </c>
      <c r="DW16" s="90">
        <f t="shared" si="23"/>
        <v>11.399999999999991</v>
      </c>
    </row>
    <row r="17" spans="11:127" x14ac:dyDescent="0.35">
      <c r="K17" s="61">
        <v>15</v>
      </c>
      <c r="Q17" s="111">
        <v>0.15</v>
      </c>
      <c r="R17" s="127">
        <v>0</v>
      </c>
      <c r="T17" s="90">
        <v>0.57999999999999996</v>
      </c>
      <c r="U17" s="90">
        <v>1.2</v>
      </c>
      <c r="V17" s="90">
        <v>0.13</v>
      </c>
      <c r="W17" s="99">
        <v>1.625</v>
      </c>
      <c r="X17" s="120"/>
      <c r="Y17" s="102">
        <v>93</v>
      </c>
      <c r="Z17" s="124">
        <v>3.25</v>
      </c>
      <c r="AA17" s="101">
        <v>14</v>
      </c>
      <c r="AB17" s="90">
        <v>0.7</v>
      </c>
      <c r="AC17" s="120"/>
      <c r="AD17" s="102">
        <v>23</v>
      </c>
      <c r="AE17" s="72">
        <f t="shared" si="3"/>
        <v>4.7400000000000055</v>
      </c>
      <c r="AF17" s="120"/>
      <c r="AJ17" s="90">
        <v>0.84</v>
      </c>
      <c r="AK17" s="90">
        <v>6.5</v>
      </c>
      <c r="AL17" s="195"/>
      <c r="AM17" s="195"/>
      <c r="AO17" s="164">
        <v>7.5</v>
      </c>
      <c r="AP17" s="90">
        <v>7.5</v>
      </c>
      <c r="AR17" s="72">
        <v>8.5</v>
      </c>
      <c r="AS17" s="100">
        <v>6</v>
      </c>
      <c r="AU17" s="100">
        <v>83</v>
      </c>
      <c r="AV17" s="90">
        <v>4.33</v>
      </c>
      <c r="AW17" s="101">
        <v>14</v>
      </c>
      <c r="AX17" s="90">
        <v>0.7</v>
      </c>
      <c r="BC17" s="140">
        <v>1.43</v>
      </c>
      <c r="BD17" s="137">
        <v>14.8</v>
      </c>
      <c r="BE17" s="90">
        <v>3.33</v>
      </c>
      <c r="BF17" s="124">
        <f t="shared" si="24"/>
        <v>17.111139999999999</v>
      </c>
      <c r="BG17" s="139">
        <v>4.43</v>
      </c>
      <c r="BH17" s="124">
        <f t="shared" si="4"/>
        <v>17.833328999999996</v>
      </c>
      <c r="BI17" s="139">
        <v>2.23</v>
      </c>
      <c r="BJ17" s="90">
        <f t="shared" si="5"/>
        <v>18.142857140999993</v>
      </c>
      <c r="BM17" s="61"/>
      <c r="BN17" s="61"/>
      <c r="BO17" s="72">
        <v>67</v>
      </c>
      <c r="BP17" s="124">
        <f t="shared" si="6"/>
        <v>14.166709999999998</v>
      </c>
      <c r="BQ17" s="72">
        <v>243</v>
      </c>
      <c r="BR17" s="124">
        <f t="shared" si="7"/>
        <v>18.5</v>
      </c>
      <c r="BS17" s="72">
        <v>303</v>
      </c>
      <c r="BT17" s="90">
        <f t="shared" si="8"/>
        <v>20.357142300000007</v>
      </c>
      <c r="BU17" s="72">
        <v>142</v>
      </c>
      <c r="BV17" s="90">
        <f t="shared" si="9"/>
        <v>19.841269799999989</v>
      </c>
      <c r="BX17" s="72">
        <v>23</v>
      </c>
      <c r="BY17" s="72">
        <f t="shared" si="10"/>
        <v>6.75</v>
      </c>
      <c r="BZ17" s="72">
        <v>19</v>
      </c>
      <c r="CA17" s="124">
        <f t="shared" si="11"/>
        <v>0.71428200000000386</v>
      </c>
      <c r="CB17" s="72">
        <v>183</v>
      </c>
      <c r="CC17" s="124">
        <f t="shared" si="12"/>
        <v>8.375</v>
      </c>
      <c r="CD17" s="72">
        <v>763</v>
      </c>
      <c r="CE17" s="90">
        <f t="shared" si="13"/>
        <v>9.7636340000000068</v>
      </c>
      <c r="CG17" s="72">
        <v>91.3</v>
      </c>
      <c r="CH17" s="72">
        <v>1.3</v>
      </c>
      <c r="CJ17" s="90">
        <v>0.73</v>
      </c>
      <c r="CK17" s="90">
        <v>8.5</v>
      </c>
      <c r="CL17" s="90">
        <v>0.14000000000000001</v>
      </c>
      <c r="CM17" s="90">
        <v>8</v>
      </c>
      <c r="CN17" s="90">
        <v>0.73</v>
      </c>
      <c r="CO17" s="90">
        <v>0.14000000000000001</v>
      </c>
      <c r="CQ17" s="102">
        <v>764</v>
      </c>
      <c r="CR17" s="90">
        <f t="shared" si="14"/>
        <v>16.000004000000008</v>
      </c>
      <c r="CS17" s="102">
        <v>788</v>
      </c>
      <c r="CT17" s="90">
        <f t="shared" si="15"/>
        <v>18.972337000000003</v>
      </c>
      <c r="CU17" s="72">
        <v>848</v>
      </c>
      <c r="CV17" s="90">
        <f t="shared" si="16"/>
        <v>18.859653000000002</v>
      </c>
      <c r="CW17" s="101">
        <v>539</v>
      </c>
      <c r="CX17" s="90">
        <f t="shared" si="17"/>
        <v>14.222227999999991</v>
      </c>
      <c r="CZ17" s="160">
        <v>12.8</v>
      </c>
      <c r="DA17" s="110">
        <f t="shared" si="18"/>
        <v>4.7173929999999977</v>
      </c>
      <c r="DB17" s="72">
        <v>933</v>
      </c>
      <c r="DC17" s="90">
        <f t="shared" si="19"/>
        <v>4.8822460000000056</v>
      </c>
      <c r="DD17" s="72">
        <v>128</v>
      </c>
      <c r="DE17" s="90">
        <f t="shared" si="20"/>
        <v>4.8115910000000017</v>
      </c>
      <c r="DG17" s="164">
        <v>7</v>
      </c>
      <c r="DH17" s="90">
        <f t="shared" si="0"/>
        <v>4.6666200000000009</v>
      </c>
      <c r="DI17" s="164">
        <v>7</v>
      </c>
      <c r="DJ17" s="90">
        <f t="shared" si="1"/>
        <v>5.8333380000000012</v>
      </c>
      <c r="DK17" s="72">
        <v>14</v>
      </c>
      <c r="DL17" s="90">
        <f t="shared" si="2"/>
        <v>0.70000000000000007</v>
      </c>
      <c r="DP17" s="72">
        <v>413</v>
      </c>
      <c r="DQ17" s="90">
        <f t="shared" si="21"/>
        <v>8.1250000000000003E-2</v>
      </c>
      <c r="DR17" s="72">
        <v>33</v>
      </c>
      <c r="DS17" s="90">
        <f t="shared" si="22"/>
        <v>2.1666709999999996</v>
      </c>
      <c r="DT17" s="72">
        <v>0.28000000000000003</v>
      </c>
      <c r="DU17" s="124">
        <v>8.5</v>
      </c>
      <c r="DV17" s="166">
        <v>6.3</v>
      </c>
      <c r="DW17" s="90">
        <f t="shared" si="23"/>
        <v>11.099999999999991</v>
      </c>
    </row>
    <row r="18" spans="11:127" x14ac:dyDescent="0.35">
      <c r="K18" s="61">
        <v>16</v>
      </c>
      <c r="Q18" s="111">
        <v>0.16</v>
      </c>
      <c r="R18" s="127">
        <v>0</v>
      </c>
      <c r="T18" s="90">
        <v>0.56999999999999995</v>
      </c>
      <c r="U18" s="90">
        <v>1.3</v>
      </c>
      <c r="V18" s="90">
        <v>0.14000000000000001</v>
      </c>
      <c r="W18" s="99">
        <v>1.75</v>
      </c>
      <c r="X18" s="120"/>
      <c r="Y18" s="102">
        <v>94</v>
      </c>
      <c r="Z18" s="124">
        <v>3.5</v>
      </c>
      <c r="AA18" s="102">
        <v>15</v>
      </c>
      <c r="AB18" s="90">
        <v>0.75</v>
      </c>
      <c r="AC18" s="120"/>
      <c r="AD18" s="102">
        <v>24</v>
      </c>
      <c r="AE18" s="72">
        <f t="shared" si="3"/>
        <v>4.720000000000006</v>
      </c>
      <c r="AF18" s="120"/>
      <c r="AJ18" s="110">
        <v>0.85</v>
      </c>
      <c r="AK18" s="90">
        <v>6.25</v>
      </c>
      <c r="AL18" s="195"/>
      <c r="AM18" s="195"/>
      <c r="AO18" s="164">
        <v>8</v>
      </c>
      <c r="AP18" s="90">
        <v>8</v>
      </c>
      <c r="AR18" s="72">
        <v>8.75</v>
      </c>
      <c r="AS18" s="100">
        <v>5</v>
      </c>
      <c r="AU18" s="100">
        <v>84</v>
      </c>
      <c r="AV18" s="90">
        <v>4.67</v>
      </c>
      <c r="AW18" s="102">
        <v>15</v>
      </c>
      <c r="AX18" s="90">
        <v>0.75</v>
      </c>
      <c r="BC18" s="140">
        <v>1.44</v>
      </c>
      <c r="BD18" s="138">
        <v>14.4</v>
      </c>
      <c r="BE18" s="90">
        <v>3.34</v>
      </c>
      <c r="BF18" s="124">
        <f t="shared" si="24"/>
        <v>16.888919999999999</v>
      </c>
      <c r="BG18" s="139">
        <v>4.4400000000000004</v>
      </c>
      <c r="BH18" s="124">
        <f t="shared" si="4"/>
        <v>17.666661999999995</v>
      </c>
      <c r="BI18" s="139">
        <v>2.2400000000000002</v>
      </c>
      <c r="BJ18" s="90">
        <f t="shared" si="5"/>
        <v>17.999999997999993</v>
      </c>
      <c r="BM18" s="61"/>
      <c r="BN18" s="61"/>
      <c r="BO18" s="72">
        <v>68</v>
      </c>
      <c r="BP18" s="124">
        <f t="shared" si="6"/>
        <v>13.333379999999998</v>
      </c>
      <c r="BQ18" s="72">
        <v>244</v>
      </c>
      <c r="BR18" s="124">
        <f t="shared" si="7"/>
        <v>18</v>
      </c>
      <c r="BS18" s="72">
        <v>304</v>
      </c>
      <c r="BT18" s="90">
        <f t="shared" si="8"/>
        <v>19.999999400000007</v>
      </c>
      <c r="BU18" s="72">
        <v>143</v>
      </c>
      <c r="BV18" s="90">
        <f t="shared" si="9"/>
        <v>19.444444399999988</v>
      </c>
      <c r="BX18" s="72">
        <v>24</v>
      </c>
      <c r="BY18" s="72">
        <f t="shared" si="10"/>
        <v>6.5</v>
      </c>
      <c r="BZ18" s="72">
        <v>20</v>
      </c>
      <c r="CA18" s="124">
        <v>0</v>
      </c>
      <c r="CB18" s="72">
        <v>184</v>
      </c>
      <c r="CC18" s="124">
        <f t="shared" si="12"/>
        <v>8.25</v>
      </c>
      <c r="CD18" s="100">
        <v>764</v>
      </c>
      <c r="CE18" s="90">
        <f t="shared" si="13"/>
        <v>9.7454520000000073</v>
      </c>
      <c r="CG18" s="72">
        <v>91.4</v>
      </c>
      <c r="CH18" s="72">
        <v>1.4</v>
      </c>
      <c r="CJ18" s="90">
        <v>0.74</v>
      </c>
      <c r="CK18" s="90">
        <v>8</v>
      </c>
      <c r="CL18" s="90">
        <v>0.15</v>
      </c>
      <c r="CM18" s="90">
        <v>7.5</v>
      </c>
      <c r="CN18" s="90">
        <v>0.74</v>
      </c>
      <c r="CO18" s="90">
        <v>0.15</v>
      </c>
      <c r="CQ18" s="102">
        <v>765</v>
      </c>
      <c r="CR18" s="90">
        <f t="shared" si="14"/>
        <v>15.692312000000008</v>
      </c>
      <c r="CS18" s="102">
        <v>789</v>
      </c>
      <c r="CT18" s="90">
        <f t="shared" si="15"/>
        <v>18.893286000000003</v>
      </c>
      <c r="CU18" s="72">
        <v>849</v>
      </c>
      <c r="CV18" s="90">
        <f t="shared" si="16"/>
        <v>18.771934000000002</v>
      </c>
      <c r="CW18" s="101">
        <v>540</v>
      </c>
      <c r="CX18" s="90">
        <f t="shared" si="17"/>
        <v>13.77778399999999</v>
      </c>
      <c r="CZ18" s="160">
        <v>12.9</v>
      </c>
      <c r="DA18" s="110">
        <f t="shared" si="18"/>
        <v>4.6956539999999976</v>
      </c>
      <c r="DB18" s="72">
        <v>934</v>
      </c>
      <c r="DC18" s="90">
        <f t="shared" si="19"/>
        <v>4.8731880000000061</v>
      </c>
      <c r="DD18" s="72">
        <v>129</v>
      </c>
      <c r="DE18" s="90">
        <f t="shared" si="20"/>
        <v>4.7970980000000019</v>
      </c>
      <c r="DG18" s="164">
        <v>7.5</v>
      </c>
      <c r="DH18" s="90">
        <f t="shared" si="0"/>
        <v>4.999950000000001</v>
      </c>
      <c r="DI18" s="164">
        <v>7.5</v>
      </c>
      <c r="DJ18" s="90">
        <f t="shared" si="1"/>
        <v>6.2500050000000016</v>
      </c>
      <c r="DK18" s="72">
        <v>15</v>
      </c>
      <c r="DL18" s="90">
        <f t="shared" si="2"/>
        <v>0.75000000000000011</v>
      </c>
      <c r="DP18" s="72">
        <v>414</v>
      </c>
      <c r="DQ18" s="90">
        <f t="shared" si="21"/>
        <v>8.7500000000000008E-2</v>
      </c>
      <c r="DR18" s="72">
        <v>34</v>
      </c>
      <c r="DS18" s="90">
        <f t="shared" si="22"/>
        <v>2.3333379999999995</v>
      </c>
      <c r="DT18" s="72">
        <v>0.28999999999999998</v>
      </c>
      <c r="DU18" s="124">
        <v>8</v>
      </c>
      <c r="DV18" s="166">
        <v>6.4</v>
      </c>
      <c r="DW18" s="90">
        <f t="shared" si="23"/>
        <v>10.79999999999999</v>
      </c>
    </row>
    <row r="19" spans="11:127" x14ac:dyDescent="0.35">
      <c r="K19" s="61">
        <v>17</v>
      </c>
      <c r="Q19" s="111">
        <v>0.17</v>
      </c>
      <c r="R19" s="127">
        <v>0</v>
      </c>
      <c r="T19" s="90">
        <v>0.56000000000000005</v>
      </c>
      <c r="U19" s="90">
        <v>1.4</v>
      </c>
      <c r="V19" s="90">
        <v>0.15</v>
      </c>
      <c r="W19" s="99">
        <v>1.875</v>
      </c>
      <c r="X19" s="120"/>
      <c r="Y19" s="102">
        <v>95</v>
      </c>
      <c r="Z19" s="124">
        <v>3.75</v>
      </c>
      <c r="AA19" s="101">
        <v>16</v>
      </c>
      <c r="AB19" s="91">
        <v>0.8</v>
      </c>
      <c r="AC19" s="120"/>
      <c r="AD19" s="102">
        <v>25</v>
      </c>
      <c r="AE19" s="72">
        <f t="shared" si="3"/>
        <v>4.7000000000000064</v>
      </c>
      <c r="AF19" s="120"/>
      <c r="AJ19" s="110">
        <v>0.86</v>
      </c>
      <c r="AK19" s="90">
        <v>6</v>
      </c>
      <c r="AL19" s="195"/>
      <c r="AM19" s="195"/>
      <c r="AO19" s="164">
        <v>8.5</v>
      </c>
      <c r="AP19" s="90">
        <v>8.5</v>
      </c>
      <c r="AR19" s="72">
        <v>9</v>
      </c>
      <c r="AS19" s="100">
        <v>4</v>
      </c>
      <c r="AU19" s="100">
        <v>85</v>
      </c>
      <c r="AV19" s="90">
        <v>5</v>
      </c>
      <c r="AW19" s="101">
        <v>16</v>
      </c>
      <c r="AX19" s="91">
        <v>0.8</v>
      </c>
      <c r="BC19" s="141">
        <v>1.45</v>
      </c>
      <c r="BD19" s="138">
        <v>14</v>
      </c>
      <c r="BE19" s="90">
        <v>3.35</v>
      </c>
      <c r="BF19" s="124">
        <f t="shared" si="24"/>
        <v>16.666699999999999</v>
      </c>
      <c r="BG19" s="139">
        <v>4.45</v>
      </c>
      <c r="BH19" s="124">
        <f t="shared" si="4"/>
        <v>17.499994999999995</v>
      </c>
      <c r="BI19" s="139">
        <v>2.25</v>
      </c>
      <c r="BJ19" s="90">
        <f t="shared" si="5"/>
        <v>17.857142854999992</v>
      </c>
      <c r="BM19" s="61"/>
      <c r="BN19" s="61"/>
      <c r="BO19" s="72">
        <v>69</v>
      </c>
      <c r="BP19" s="124">
        <f t="shared" si="6"/>
        <v>12.500049999999998</v>
      </c>
      <c r="BQ19" s="72">
        <v>245</v>
      </c>
      <c r="BR19" s="124">
        <f t="shared" si="7"/>
        <v>17.5</v>
      </c>
      <c r="BS19" s="72">
        <v>305</v>
      </c>
      <c r="BT19" s="90">
        <f t="shared" si="8"/>
        <v>19.642856500000008</v>
      </c>
      <c r="BU19" s="72">
        <v>144</v>
      </c>
      <c r="BV19" s="90">
        <f t="shared" si="9"/>
        <v>19.047618999999987</v>
      </c>
      <c r="BX19" s="72">
        <v>25</v>
      </c>
      <c r="BY19" s="72">
        <f t="shared" si="10"/>
        <v>6.25</v>
      </c>
      <c r="BZ19" s="72" t="s">
        <v>254</v>
      </c>
      <c r="CA19" s="124" t="s">
        <v>265</v>
      </c>
      <c r="CB19" s="72">
        <v>185</v>
      </c>
      <c r="CC19" s="124">
        <f t="shared" si="12"/>
        <v>8.125</v>
      </c>
      <c r="CD19" s="72">
        <v>765</v>
      </c>
      <c r="CE19" s="90">
        <f t="shared" si="13"/>
        <v>9.7272700000000079</v>
      </c>
      <c r="CG19" s="72">
        <v>91.5</v>
      </c>
      <c r="CH19" s="72">
        <v>1.5</v>
      </c>
      <c r="CJ19" s="90">
        <v>0.75</v>
      </c>
      <c r="CK19" s="90">
        <v>7.5</v>
      </c>
      <c r="CL19" s="90">
        <v>0.16</v>
      </c>
      <c r="CM19" s="90">
        <v>7</v>
      </c>
      <c r="CN19" s="90">
        <v>0.75</v>
      </c>
      <c r="CO19" s="90">
        <v>0.16</v>
      </c>
      <c r="CQ19" s="102">
        <v>766</v>
      </c>
      <c r="CR19" s="90">
        <f t="shared" si="14"/>
        <v>15.384620000000009</v>
      </c>
      <c r="CS19" s="102">
        <v>790</v>
      </c>
      <c r="CT19" s="90">
        <f t="shared" si="15"/>
        <v>18.814235000000004</v>
      </c>
      <c r="CU19" s="72">
        <v>850</v>
      </c>
      <c r="CV19" s="90">
        <f t="shared" si="16"/>
        <v>18.684215000000002</v>
      </c>
      <c r="CW19" s="102">
        <v>541</v>
      </c>
      <c r="CX19" s="90">
        <f t="shared" si="17"/>
        <v>13.333339999999989</v>
      </c>
      <c r="CZ19" s="160">
        <v>13</v>
      </c>
      <c r="DA19" s="110">
        <f t="shared" si="18"/>
        <v>4.6739149999999974</v>
      </c>
      <c r="DB19" s="72">
        <v>935</v>
      </c>
      <c r="DC19" s="90">
        <f t="shared" si="19"/>
        <v>4.8641300000000065</v>
      </c>
      <c r="DD19" s="72">
        <v>130</v>
      </c>
      <c r="DE19" s="90">
        <f t="shared" si="20"/>
        <v>4.782605000000002</v>
      </c>
      <c r="DG19" s="164">
        <v>8</v>
      </c>
      <c r="DH19" s="90">
        <f t="shared" si="0"/>
        <v>5.3332800000000011</v>
      </c>
      <c r="DI19" s="164">
        <v>8</v>
      </c>
      <c r="DJ19" s="90">
        <f t="shared" si="1"/>
        <v>6.6666720000000019</v>
      </c>
      <c r="DK19" s="72">
        <v>16</v>
      </c>
      <c r="DL19" s="90">
        <f t="shared" si="2"/>
        <v>0.80000000000000016</v>
      </c>
      <c r="DP19" s="72">
        <v>415</v>
      </c>
      <c r="DQ19" s="90">
        <f t="shared" si="21"/>
        <v>9.3750000000000014E-2</v>
      </c>
      <c r="DR19" s="72">
        <v>35</v>
      </c>
      <c r="DS19" s="90">
        <f t="shared" si="22"/>
        <v>2.5000049999999994</v>
      </c>
      <c r="DT19" s="72">
        <v>0.3</v>
      </c>
      <c r="DU19" s="124">
        <v>7.5</v>
      </c>
      <c r="DV19" s="166">
        <v>6.5</v>
      </c>
      <c r="DW19" s="90">
        <f t="shared" si="23"/>
        <v>10.499999999999989</v>
      </c>
    </row>
    <row r="20" spans="11:127" x14ac:dyDescent="0.35">
      <c r="K20" s="61">
        <v>18</v>
      </c>
      <c r="Q20" s="111">
        <v>0.18</v>
      </c>
      <c r="R20" s="127">
        <v>0</v>
      </c>
      <c r="T20" s="90">
        <v>0.55000000000000004</v>
      </c>
      <c r="U20" s="90">
        <v>1.5</v>
      </c>
      <c r="V20" s="90">
        <v>0.16</v>
      </c>
      <c r="W20" s="99">
        <v>2</v>
      </c>
      <c r="X20" s="120"/>
      <c r="Y20" s="101">
        <v>96</v>
      </c>
      <c r="Z20" s="124">
        <v>4</v>
      </c>
      <c r="AA20" s="101">
        <v>17</v>
      </c>
      <c r="AB20" s="90">
        <v>0.85</v>
      </c>
      <c r="AC20" s="120"/>
      <c r="AD20" s="102">
        <v>26</v>
      </c>
      <c r="AE20" s="72">
        <f t="shared" si="3"/>
        <v>4.6800000000000068</v>
      </c>
      <c r="AF20" s="120"/>
      <c r="AJ20" s="110">
        <v>0.87</v>
      </c>
      <c r="AK20" s="90">
        <v>5.75</v>
      </c>
      <c r="AL20" s="195"/>
      <c r="AM20" s="195"/>
      <c r="AO20" s="164">
        <v>9</v>
      </c>
      <c r="AP20" s="90">
        <v>9</v>
      </c>
      <c r="AR20" s="72">
        <v>9.25</v>
      </c>
      <c r="AS20" s="100">
        <v>3</v>
      </c>
      <c r="AU20" s="100">
        <v>86</v>
      </c>
      <c r="AV20" s="90">
        <v>5.33</v>
      </c>
      <c r="AW20" s="101">
        <v>17</v>
      </c>
      <c r="AX20" s="90">
        <v>0.85</v>
      </c>
      <c r="BC20" s="141">
        <v>1.46</v>
      </c>
      <c r="BD20" s="137">
        <v>13.6</v>
      </c>
      <c r="BE20" s="90">
        <v>3.36</v>
      </c>
      <c r="BF20" s="124">
        <f t="shared" si="24"/>
        <v>16.444479999999999</v>
      </c>
      <c r="BG20" s="139">
        <v>4.46</v>
      </c>
      <c r="BH20" s="124">
        <f t="shared" si="4"/>
        <v>17.333327999999995</v>
      </c>
      <c r="BI20" s="139">
        <v>2.2599999999999998</v>
      </c>
      <c r="BJ20" s="90">
        <f t="shared" si="5"/>
        <v>17.714285711999992</v>
      </c>
      <c r="BM20" s="61"/>
      <c r="BN20" s="61"/>
      <c r="BO20" s="72">
        <v>70</v>
      </c>
      <c r="BP20" s="124">
        <f t="shared" si="6"/>
        <v>11.666719999999998</v>
      </c>
      <c r="BQ20" s="72">
        <v>246</v>
      </c>
      <c r="BR20" s="124">
        <f t="shared" si="7"/>
        <v>17</v>
      </c>
      <c r="BS20" s="72">
        <v>306</v>
      </c>
      <c r="BT20" s="90">
        <f t="shared" si="8"/>
        <v>19.285713600000008</v>
      </c>
      <c r="BU20" s="72">
        <v>145</v>
      </c>
      <c r="BV20" s="90">
        <f t="shared" si="9"/>
        <v>18.650793599999986</v>
      </c>
      <c r="BX20" s="72">
        <v>26</v>
      </c>
      <c r="BY20" s="72">
        <f t="shared" si="10"/>
        <v>6</v>
      </c>
      <c r="CB20" s="100">
        <v>186</v>
      </c>
      <c r="CC20" s="124">
        <f t="shared" si="12"/>
        <v>8</v>
      </c>
      <c r="CD20" s="100">
        <v>766</v>
      </c>
      <c r="CE20" s="90">
        <f t="shared" si="13"/>
        <v>9.7090880000000084</v>
      </c>
      <c r="CG20" s="72">
        <v>91.6</v>
      </c>
      <c r="CH20" s="72">
        <v>1.6</v>
      </c>
      <c r="CJ20" s="90">
        <v>0.76</v>
      </c>
      <c r="CK20" s="90">
        <v>7</v>
      </c>
      <c r="CL20" s="90">
        <v>0.17</v>
      </c>
      <c r="CM20" s="90">
        <v>6.5</v>
      </c>
      <c r="CN20" s="90">
        <v>0.76</v>
      </c>
      <c r="CO20" s="90">
        <v>0.17</v>
      </c>
      <c r="CQ20" s="102">
        <v>767</v>
      </c>
      <c r="CR20" s="90">
        <f t="shared" si="14"/>
        <v>15.076928000000009</v>
      </c>
      <c r="CS20" s="102">
        <v>791</v>
      </c>
      <c r="CT20" s="90">
        <f t="shared" si="15"/>
        <v>18.735184000000004</v>
      </c>
      <c r="CU20" s="72">
        <v>851</v>
      </c>
      <c r="CV20" s="90">
        <f t="shared" si="16"/>
        <v>18.596496000000002</v>
      </c>
      <c r="CW20" s="101">
        <v>542</v>
      </c>
      <c r="CX20" s="90">
        <f t="shared" si="17"/>
        <v>12.888895999999988</v>
      </c>
      <c r="CZ20" s="160">
        <v>13.1</v>
      </c>
      <c r="DA20" s="110">
        <f t="shared" si="18"/>
        <v>4.6521759999999972</v>
      </c>
      <c r="DB20" s="72">
        <v>936</v>
      </c>
      <c r="DC20" s="90">
        <f t="shared" si="19"/>
        <v>4.8550720000000069</v>
      </c>
      <c r="DD20" s="72">
        <v>131</v>
      </c>
      <c r="DE20" s="90">
        <f t="shared" si="20"/>
        <v>4.7681120000000021</v>
      </c>
      <c r="DG20" s="164">
        <v>8.5</v>
      </c>
      <c r="DH20" s="90">
        <f t="shared" si="0"/>
        <v>5.6666100000000013</v>
      </c>
      <c r="DI20" s="164">
        <v>8.5</v>
      </c>
      <c r="DJ20" s="90">
        <f t="shared" si="1"/>
        <v>7.0833390000000023</v>
      </c>
      <c r="DK20" s="72">
        <v>17</v>
      </c>
      <c r="DL20" s="90">
        <f t="shared" si="2"/>
        <v>0.8500000000000002</v>
      </c>
      <c r="DP20" s="72">
        <v>416</v>
      </c>
      <c r="DQ20" s="90">
        <f t="shared" si="21"/>
        <v>0.10000000000000002</v>
      </c>
      <c r="DR20" s="72">
        <v>36</v>
      </c>
      <c r="DS20" s="90">
        <f t="shared" si="22"/>
        <v>2.6666719999999993</v>
      </c>
      <c r="DT20" s="72">
        <v>0.31</v>
      </c>
      <c r="DU20" s="124">
        <v>7</v>
      </c>
      <c r="DV20" s="166">
        <v>6.6</v>
      </c>
      <c r="DW20" s="90">
        <f t="shared" si="23"/>
        <v>10.199999999999989</v>
      </c>
    </row>
    <row r="21" spans="11:127" x14ac:dyDescent="0.35">
      <c r="K21" s="61">
        <v>19</v>
      </c>
      <c r="Q21" s="111">
        <v>0.19</v>
      </c>
      <c r="R21" s="127">
        <v>0</v>
      </c>
      <c r="T21" s="90">
        <v>0.54</v>
      </c>
      <c r="U21" s="90">
        <v>1.6</v>
      </c>
      <c r="V21" s="90">
        <v>0.17</v>
      </c>
      <c r="W21" s="99">
        <v>2.125</v>
      </c>
      <c r="X21" s="120"/>
      <c r="Y21" s="102">
        <v>97</v>
      </c>
      <c r="Z21" s="124">
        <v>4.25</v>
      </c>
      <c r="AA21" s="102">
        <v>18</v>
      </c>
      <c r="AB21" s="90">
        <v>0.9</v>
      </c>
      <c r="AC21" s="120"/>
      <c r="AD21" s="102">
        <v>27</v>
      </c>
      <c r="AE21" s="72">
        <f t="shared" si="3"/>
        <v>4.6600000000000072</v>
      </c>
      <c r="AF21" s="120"/>
      <c r="AJ21" s="90">
        <v>0.88</v>
      </c>
      <c r="AK21" s="91">
        <v>5.5</v>
      </c>
      <c r="AL21" s="115"/>
      <c r="AM21" s="115"/>
      <c r="AO21" s="164">
        <v>9.5</v>
      </c>
      <c r="AP21" s="90">
        <v>9.5</v>
      </c>
      <c r="AR21" s="72">
        <v>9.5</v>
      </c>
      <c r="AS21" s="100">
        <v>2</v>
      </c>
      <c r="AU21" s="100">
        <v>87</v>
      </c>
      <c r="AV21" s="90">
        <v>5.67</v>
      </c>
      <c r="AW21" s="102">
        <v>18</v>
      </c>
      <c r="AX21" s="90">
        <v>0.9</v>
      </c>
      <c r="BC21" s="139">
        <v>1.47</v>
      </c>
      <c r="BD21" s="137">
        <v>13.2</v>
      </c>
      <c r="BE21" s="90">
        <v>3.37</v>
      </c>
      <c r="BF21" s="124">
        <f t="shared" si="24"/>
        <v>16.222259999999999</v>
      </c>
      <c r="BG21" s="139">
        <v>4.47</v>
      </c>
      <c r="BH21" s="124">
        <f t="shared" si="4"/>
        <v>17.166660999999994</v>
      </c>
      <c r="BI21" s="139">
        <v>2.27</v>
      </c>
      <c r="BJ21" s="90">
        <f t="shared" si="5"/>
        <v>17.571428568999991</v>
      </c>
      <c r="BM21" s="61"/>
      <c r="BN21" s="61"/>
      <c r="BO21" s="72">
        <v>71</v>
      </c>
      <c r="BP21" s="124">
        <f t="shared" si="6"/>
        <v>10.833389999999998</v>
      </c>
      <c r="BQ21" s="72">
        <v>247</v>
      </c>
      <c r="BR21" s="124">
        <f t="shared" si="7"/>
        <v>16.5</v>
      </c>
      <c r="BS21" s="72">
        <v>307</v>
      </c>
      <c r="BT21" s="90">
        <f t="shared" si="8"/>
        <v>18.928570700000009</v>
      </c>
      <c r="BU21" s="72">
        <v>146</v>
      </c>
      <c r="BV21" s="90">
        <f t="shared" si="9"/>
        <v>18.253968199999985</v>
      </c>
      <c r="BX21" s="72">
        <v>27</v>
      </c>
      <c r="BY21" s="72">
        <f t="shared" si="10"/>
        <v>5.75</v>
      </c>
      <c r="CB21" s="72">
        <v>187</v>
      </c>
      <c r="CC21" s="124">
        <f t="shared" si="12"/>
        <v>7.875</v>
      </c>
      <c r="CD21" s="72">
        <v>767</v>
      </c>
      <c r="CE21" s="90">
        <f t="shared" si="13"/>
        <v>9.6909060000000089</v>
      </c>
      <c r="CG21" s="72">
        <v>91.7</v>
      </c>
      <c r="CH21" s="72">
        <v>1.7</v>
      </c>
      <c r="CJ21" s="90">
        <v>0.77</v>
      </c>
      <c r="CK21" s="90">
        <v>6.5</v>
      </c>
      <c r="CL21" s="90">
        <v>0.18</v>
      </c>
      <c r="CM21" s="90">
        <v>6</v>
      </c>
      <c r="CN21" s="90">
        <v>0.77</v>
      </c>
      <c r="CO21" s="90">
        <v>0.18</v>
      </c>
      <c r="CQ21" s="102">
        <v>768</v>
      </c>
      <c r="CR21" s="90">
        <f t="shared" si="14"/>
        <v>14.76923600000001</v>
      </c>
      <c r="CS21" s="102">
        <v>792</v>
      </c>
      <c r="CT21" s="90">
        <f t="shared" si="15"/>
        <v>18.656133000000004</v>
      </c>
      <c r="CU21" s="72">
        <v>852</v>
      </c>
      <c r="CV21" s="90">
        <f t="shared" si="16"/>
        <v>18.508777000000002</v>
      </c>
      <c r="CW21" s="101">
        <v>543</v>
      </c>
      <c r="CX21" s="90">
        <f t="shared" si="17"/>
        <v>12.444451999999988</v>
      </c>
      <c r="CZ21" s="160">
        <v>13.2</v>
      </c>
      <c r="DA21" s="110">
        <f t="shared" si="18"/>
        <v>4.630436999999997</v>
      </c>
      <c r="DB21" s="72">
        <v>937</v>
      </c>
      <c r="DC21" s="90">
        <f t="shared" si="19"/>
        <v>4.8460140000000074</v>
      </c>
      <c r="DD21" s="72">
        <v>132</v>
      </c>
      <c r="DE21" s="90">
        <f t="shared" si="20"/>
        <v>4.7536190000000023</v>
      </c>
      <c r="DG21" s="164">
        <v>9</v>
      </c>
      <c r="DH21" s="90">
        <f t="shared" si="0"/>
        <v>5.9999400000000014</v>
      </c>
      <c r="DI21" s="164">
        <v>9</v>
      </c>
      <c r="DJ21" s="90">
        <f t="shared" si="1"/>
        <v>7.5000060000000026</v>
      </c>
      <c r="DK21" s="72">
        <v>18</v>
      </c>
      <c r="DL21" s="90">
        <f t="shared" si="2"/>
        <v>0.90000000000000024</v>
      </c>
      <c r="DP21" s="72">
        <v>417</v>
      </c>
      <c r="DQ21" s="90">
        <f t="shared" si="21"/>
        <v>0.10625000000000002</v>
      </c>
      <c r="DR21" s="72">
        <v>37</v>
      </c>
      <c r="DS21" s="90">
        <f t="shared" si="22"/>
        <v>2.8333389999999992</v>
      </c>
      <c r="DT21" s="72">
        <v>0.32</v>
      </c>
      <c r="DU21" s="124">
        <v>6.5</v>
      </c>
      <c r="DV21" s="166">
        <v>6.7</v>
      </c>
      <c r="DW21" s="90">
        <f t="shared" si="23"/>
        <v>9.8999999999999879</v>
      </c>
    </row>
    <row r="22" spans="11:127" x14ac:dyDescent="0.35">
      <c r="K22" s="61">
        <v>20</v>
      </c>
      <c r="Q22" s="111">
        <v>0.2</v>
      </c>
      <c r="R22" s="127">
        <v>0</v>
      </c>
      <c r="T22" s="90">
        <v>0.53</v>
      </c>
      <c r="U22" s="90">
        <v>1.7</v>
      </c>
      <c r="V22" s="90">
        <v>0.18</v>
      </c>
      <c r="W22" s="99">
        <v>2.25</v>
      </c>
      <c r="X22" s="120"/>
      <c r="Y22" s="102">
        <v>98</v>
      </c>
      <c r="Z22" s="124">
        <v>4.5</v>
      </c>
      <c r="AA22" s="101">
        <v>19</v>
      </c>
      <c r="AB22" s="90">
        <v>0.95</v>
      </c>
      <c r="AC22" s="120"/>
      <c r="AD22" s="102">
        <v>28</v>
      </c>
      <c r="AE22" s="72">
        <f t="shared" si="3"/>
        <v>4.6400000000000077</v>
      </c>
      <c r="AF22" s="120"/>
      <c r="AJ22" s="90">
        <v>0.89</v>
      </c>
      <c r="AK22" s="90">
        <v>5.25</v>
      </c>
      <c r="AL22" s="195"/>
      <c r="AM22" s="195"/>
      <c r="AO22" s="164">
        <v>10</v>
      </c>
      <c r="AP22" s="90">
        <v>10</v>
      </c>
      <c r="AR22" s="72">
        <v>9.75</v>
      </c>
      <c r="AS22" s="100">
        <v>1</v>
      </c>
      <c r="AU22" s="100">
        <v>88</v>
      </c>
      <c r="AV22" s="90">
        <v>6</v>
      </c>
      <c r="AW22" s="101">
        <v>19</v>
      </c>
      <c r="AX22" s="90">
        <v>0.95</v>
      </c>
      <c r="BC22" s="140">
        <v>1.48</v>
      </c>
      <c r="BD22" s="138">
        <v>12.8</v>
      </c>
      <c r="BE22" s="90">
        <v>3.38</v>
      </c>
      <c r="BF22" s="124">
        <f t="shared" si="24"/>
        <v>16.000039999999998</v>
      </c>
      <c r="BG22" s="139">
        <v>4.4800000000000004</v>
      </c>
      <c r="BH22" s="124">
        <f t="shared" si="4"/>
        <v>16.999993999999994</v>
      </c>
      <c r="BI22" s="139">
        <v>2.2799999999999998</v>
      </c>
      <c r="BJ22" s="90">
        <f t="shared" si="5"/>
        <v>17.428571425999991</v>
      </c>
      <c r="BM22" s="61"/>
      <c r="BN22" s="61"/>
      <c r="BO22" s="72">
        <v>72</v>
      </c>
      <c r="BP22" s="124">
        <f t="shared" si="6"/>
        <v>10.000059999999998</v>
      </c>
      <c r="BQ22" s="72">
        <v>248</v>
      </c>
      <c r="BR22" s="124">
        <f t="shared" si="7"/>
        <v>16</v>
      </c>
      <c r="BS22" s="72">
        <v>308</v>
      </c>
      <c r="BT22" s="90">
        <f t="shared" si="8"/>
        <v>18.571427800000009</v>
      </c>
      <c r="BU22" s="72">
        <v>147</v>
      </c>
      <c r="BV22" s="90">
        <f t="shared" si="9"/>
        <v>17.857142799999984</v>
      </c>
      <c r="BX22" s="72">
        <v>28</v>
      </c>
      <c r="BY22" s="72">
        <f t="shared" si="10"/>
        <v>5.5</v>
      </c>
      <c r="CB22" s="72">
        <v>188</v>
      </c>
      <c r="CC22" s="124">
        <f t="shared" si="12"/>
        <v>7.75</v>
      </c>
      <c r="CD22" s="100">
        <v>768</v>
      </c>
      <c r="CE22" s="90">
        <f t="shared" si="13"/>
        <v>9.6727240000000094</v>
      </c>
      <c r="CG22" s="72">
        <v>91.8</v>
      </c>
      <c r="CH22" s="72">
        <v>1.8</v>
      </c>
      <c r="CJ22" s="90">
        <v>0.78</v>
      </c>
      <c r="CK22" s="90">
        <v>6</v>
      </c>
      <c r="CL22" s="90">
        <v>0.19</v>
      </c>
      <c r="CM22" s="90">
        <v>5.5</v>
      </c>
      <c r="CN22" s="90">
        <v>0.78</v>
      </c>
      <c r="CO22" s="90">
        <v>0.19</v>
      </c>
      <c r="CQ22" s="102">
        <v>769</v>
      </c>
      <c r="CR22" s="90">
        <f t="shared" si="14"/>
        <v>14.461544000000011</v>
      </c>
      <c r="CS22" s="102">
        <v>793</v>
      </c>
      <c r="CT22" s="90">
        <f t="shared" si="15"/>
        <v>18.577082000000004</v>
      </c>
      <c r="CU22" s="72">
        <v>853</v>
      </c>
      <c r="CV22" s="90">
        <f t="shared" si="16"/>
        <v>18.421058000000002</v>
      </c>
      <c r="CW22" s="102">
        <v>544</v>
      </c>
      <c r="CX22" s="90">
        <f t="shared" si="17"/>
        <v>12.000007999999987</v>
      </c>
      <c r="CZ22" s="160">
        <v>13.3</v>
      </c>
      <c r="DA22" s="110">
        <f t="shared" si="18"/>
        <v>4.6086979999999969</v>
      </c>
      <c r="DB22" s="72">
        <v>938</v>
      </c>
      <c r="DC22" s="90">
        <f t="shared" si="19"/>
        <v>4.8369560000000078</v>
      </c>
      <c r="DD22" s="72">
        <v>133</v>
      </c>
      <c r="DE22" s="90">
        <f t="shared" si="20"/>
        <v>4.7391260000000024</v>
      </c>
      <c r="DG22" s="164">
        <v>9.5</v>
      </c>
      <c r="DH22" s="90">
        <f t="shared" si="0"/>
        <v>6.3332700000000015</v>
      </c>
      <c r="DI22" s="164">
        <v>9.5</v>
      </c>
      <c r="DJ22" s="90">
        <f t="shared" si="1"/>
        <v>7.916673000000003</v>
      </c>
      <c r="DK22" s="72">
        <v>19</v>
      </c>
      <c r="DL22" s="90">
        <f t="shared" si="2"/>
        <v>0.95000000000000029</v>
      </c>
      <c r="DP22" s="72">
        <v>418</v>
      </c>
      <c r="DQ22" s="90">
        <f t="shared" si="21"/>
        <v>0.11250000000000003</v>
      </c>
      <c r="DR22" s="72">
        <v>38</v>
      </c>
      <c r="DS22" s="90">
        <f t="shared" si="22"/>
        <v>3.0000059999999991</v>
      </c>
      <c r="DT22" s="72">
        <v>0.33</v>
      </c>
      <c r="DU22" s="124">
        <v>6</v>
      </c>
      <c r="DV22" s="166">
        <v>6.8</v>
      </c>
      <c r="DW22" s="90">
        <f t="shared" si="23"/>
        <v>9.5999999999999872</v>
      </c>
    </row>
    <row r="23" spans="11:127" x14ac:dyDescent="0.35">
      <c r="K23" s="61">
        <v>21</v>
      </c>
      <c r="Q23" s="111">
        <v>0.21</v>
      </c>
      <c r="R23" s="127">
        <v>0</v>
      </c>
      <c r="T23" s="90">
        <v>0.52</v>
      </c>
      <c r="U23" s="90">
        <v>1.8</v>
      </c>
      <c r="V23" s="90">
        <v>0.19</v>
      </c>
      <c r="W23" s="99">
        <v>2.375</v>
      </c>
      <c r="X23" s="120"/>
      <c r="Y23" s="102">
        <v>99</v>
      </c>
      <c r="Z23" s="124">
        <v>4.75</v>
      </c>
      <c r="AA23" s="101">
        <v>20</v>
      </c>
      <c r="AB23" s="91">
        <v>1</v>
      </c>
      <c r="AC23" s="120"/>
      <c r="AD23" s="102">
        <v>29</v>
      </c>
      <c r="AE23" s="72">
        <f t="shared" si="3"/>
        <v>4.6200000000000081</v>
      </c>
      <c r="AF23" s="120"/>
      <c r="AJ23" s="110">
        <v>0.9</v>
      </c>
      <c r="AK23" s="90">
        <v>5</v>
      </c>
      <c r="AL23" s="195"/>
      <c r="AM23" s="195"/>
      <c r="AO23" s="164">
        <v>10.5</v>
      </c>
      <c r="AP23" s="90">
        <v>10.5</v>
      </c>
      <c r="AR23" s="72">
        <v>10</v>
      </c>
      <c r="AS23" s="100">
        <v>0</v>
      </c>
      <c r="AU23" s="100">
        <v>89</v>
      </c>
      <c r="AV23" s="90">
        <v>6.33</v>
      </c>
      <c r="AW23" s="101">
        <v>20</v>
      </c>
      <c r="AX23" s="91">
        <v>1</v>
      </c>
      <c r="BC23" s="140">
        <v>1.49</v>
      </c>
      <c r="BD23" s="138">
        <v>12.4</v>
      </c>
      <c r="BE23" s="90">
        <v>3.39</v>
      </c>
      <c r="BF23" s="124">
        <f t="shared" si="24"/>
        <v>15.777819999999998</v>
      </c>
      <c r="BG23" s="139">
        <v>4.49</v>
      </c>
      <c r="BH23" s="124">
        <f t="shared" si="4"/>
        <v>16.833326999999993</v>
      </c>
      <c r="BI23" s="139">
        <v>2.29</v>
      </c>
      <c r="BJ23" s="90">
        <f t="shared" si="5"/>
        <v>17.28571428299999</v>
      </c>
      <c r="BM23" s="61"/>
      <c r="BN23" s="61"/>
      <c r="BO23" s="72">
        <v>73</v>
      </c>
      <c r="BP23" s="124">
        <f t="shared" si="6"/>
        <v>9.1667299999999976</v>
      </c>
      <c r="BQ23" s="72">
        <v>249</v>
      </c>
      <c r="BR23" s="124">
        <f t="shared" si="7"/>
        <v>15.5</v>
      </c>
      <c r="BS23" s="72">
        <v>309</v>
      </c>
      <c r="BT23" s="90">
        <f t="shared" si="8"/>
        <v>18.21428490000001</v>
      </c>
      <c r="BU23" s="72">
        <v>148</v>
      </c>
      <c r="BV23" s="90">
        <f t="shared" si="9"/>
        <v>17.460317399999983</v>
      </c>
      <c r="BX23" s="72">
        <v>29</v>
      </c>
      <c r="BY23" s="72">
        <f t="shared" si="10"/>
        <v>5.25</v>
      </c>
      <c r="CB23" s="72">
        <v>189</v>
      </c>
      <c r="CC23" s="124">
        <f t="shared" si="12"/>
        <v>7.625</v>
      </c>
      <c r="CD23" s="72">
        <v>769</v>
      </c>
      <c r="CE23" s="90">
        <f t="shared" si="13"/>
        <v>9.6545420000000099</v>
      </c>
      <c r="CG23" s="72">
        <v>91.9</v>
      </c>
      <c r="CH23" s="72">
        <v>1.9</v>
      </c>
      <c r="CJ23" s="90">
        <v>0.79</v>
      </c>
      <c r="CK23" s="90">
        <v>5.5</v>
      </c>
      <c r="CL23" s="90">
        <v>0.2</v>
      </c>
      <c r="CM23" s="90">
        <v>5</v>
      </c>
      <c r="CN23" s="90">
        <v>0.79</v>
      </c>
      <c r="CO23" s="90">
        <v>0.2</v>
      </c>
      <c r="CQ23" s="102">
        <v>770</v>
      </c>
      <c r="CR23" s="90">
        <f t="shared" si="14"/>
        <v>14.153852000000011</v>
      </c>
      <c r="CS23" s="102">
        <v>794</v>
      </c>
      <c r="CT23" s="90">
        <f t="shared" si="15"/>
        <v>18.498031000000005</v>
      </c>
      <c r="CU23" s="72">
        <v>854</v>
      </c>
      <c r="CV23" s="90">
        <f t="shared" si="16"/>
        <v>18.333339000000002</v>
      </c>
      <c r="CW23" s="101">
        <v>545</v>
      </c>
      <c r="CX23" s="90">
        <f t="shared" si="17"/>
        <v>11.555563999999986</v>
      </c>
      <c r="CZ23" s="160">
        <v>13.4</v>
      </c>
      <c r="DA23" s="110">
        <f t="shared" si="18"/>
        <v>4.5869589999999967</v>
      </c>
      <c r="DB23" s="72">
        <v>939</v>
      </c>
      <c r="DC23" s="90">
        <f t="shared" si="19"/>
        <v>4.8278980000000082</v>
      </c>
      <c r="DD23" s="72">
        <v>134</v>
      </c>
      <c r="DE23" s="90">
        <f t="shared" si="20"/>
        <v>4.7246330000000025</v>
      </c>
      <c r="DG23" s="164">
        <v>10</v>
      </c>
      <c r="DH23" s="90">
        <f t="shared" si="0"/>
        <v>6.6666000000000016</v>
      </c>
      <c r="DI23" s="164">
        <v>10</v>
      </c>
      <c r="DJ23" s="90">
        <f t="shared" si="1"/>
        <v>8.3333400000000033</v>
      </c>
      <c r="DK23" s="72">
        <v>20</v>
      </c>
      <c r="DL23" s="90">
        <f t="shared" si="2"/>
        <v>1.0000000000000002</v>
      </c>
      <c r="DP23" s="72">
        <v>419</v>
      </c>
      <c r="DQ23" s="90">
        <f t="shared" si="21"/>
        <v>0.11875000000000004</v>
      </c>
      <c r="DR23" s="72">
        <v>39</v>
      </c>
      <c r="DS23" s="90">
        <f t="shared" si="22"/>
        <v>3.166672999999999</v>
      </c>
      <c r="DT23" s="72">
        <v>0.34</v>
      </c>
      <c r="DU23" s="124">
        <v>5.5</v>
      </c>
      <c r="DV23" s="166">
        <v>6.9</v>
      </c>
      <c r="DW23" s="90">
        <f t="shared" si="23"/>
        <v>9.2999999999999865</v>
      </c>
    </row>
    <row r="24" spans="11:127" x14ac:dyDescent="0.35">
      <c r="K24" s="61">
        <v>22</v>
      </c>
      <c r="Q24" s="111">
        <v>0.22</v>
      </c>
      <c r="R24" s="127">
        <v>0</v>
      </c>
      <c r="T24" s="90">
        <v>0.51</v>
      </c>
      <c r="U24" s="90">
        <v>1.9</v>
      </c>
      <c r="V24" s="90">
        <v>0.2</v>
      </c>
      <c r="W24" s="99">
        <v>2.5</v>
      </c>
      <c r="X24" s="120"/>
      <c r="Y24" s="102">
        <v>100</v>
      </c>
      <c r="Z24" s="124">
        <v>5</v>
      </c>
      <c r="AA24" s="102">
        <v>21</v>
      </c>
      <c r="AB24" s="90">
        <v>1.05</v>
      </c>
      <c r="AC24" s="120"/>
      <c r="AD24" s="102">
        <v>30</v>
      </c>
      <c r="AE24" s="72">
        <f t="shared" si="3"/>
        <v>4.6000000000000085</v>
      </c>
      <c r="AF24" s="120"/>
      <c r="AJ24" s="110">
        <v>0.91</v>
      </c>
      <c r="AK24" s="90">
        <v>4.75</v>
      </c>
      <c r="AL24" s="195"/>
      <c r="AM24" s="195"/>
      <c r="AO24" s="164">
        <v>11</v>
      </c>
      <c r="AP24" s="90">
        <v>11</v>
      </c>
      <c r="AR24" s="72" t="s">
        <v>198</v>
      </c>
      <c r="AS24" s="199" t="s">
        <v>265</v>
      </c>
      <c r="AU24" s="100">
        <v>90</v>
      </c>
      <c r="AV24" s="90">
        <v>6.67</v>
      </c>
      <c r="AW24" s="102">
        <v>21</v>
      </c>
      <c r="AX24" s="90">
        <v>1.05</v>
      </c>
      <c r="BC24" s="140">
        <v>1.5</v>
      </c>
      <c r="BD24" s="137">
        <v>12</v>
      </c>
      <c r="BE24" s="90">
        <v>3.4</v>
      </c>
      <c r="BF24" s="124">
        <f t="shared" si="24"/>
        <v>15.555599999999998</v>
      </c>
      <c r="BG24" s="139">
        <v>4.5</v>
      </c>
      <c r="BH24" s="124">
        <f t="shared" si="4"/>
        <v>16.666659999999993</v>
      </c>
      <c r="BI24" s="139">
        <v>2.2999999999999998</v>
      </c>
      <c r="BJ24" s="90">
        <f t="shared" si="5"/>
        <v>17.14285713999999</v>
      </c>
      <c r="BM24" s="61"/>
      <c r="BN24" s="61"/>
      <c r="BO24" s="72">
        <v>74</v>
      </c>
      <c r="BP24" s="124">
        <f t="shared" si="6"/>
        <v>8.3333999999999975</v>
      </c>
      <c r="BQ24" s="72">
        <v>250</v>
      </c>
      <c r="BR24" s="124">
        <f t="shared" si="7"/>
        <v>15</v>
      </c>
      <c r="BS24" s="72">
        <v>310</v>
      </c>
      <c r="BT24" s="90">
        <f t="shared" si="8"/>
        <v>17.85714200000001</v>
      </c>
      <c r="BU24" s="72">
        <v>149</v>
      </c>
      <c r="BV24" s="90">
        <f t="shared" si="9"/>
        <v>17.063491999999982</v>
      </c>
      <c r="BX24" s="72">
        <v>30</v>
      </c>
      <c r="BY24" s="72">
        <f t="shared" si="10"/>
        <v>5</v>
      </c>
      <c r="CB24" s="100">
        <v>190</v>
      </c>
      <c r="CC24" s="124">
        <f t="shared" si="12"/>
        <v>7.5</v>
      </c>
      <c r="CD24" s="100">
        <v>770</v>
      </c>
      <c r="CE24" s="90">
        <f t="shared" si="13"/>
        <v>9.6363600000000105</v>
      </c>
      <c r="CG24" s="72">
        <v>92</v>
      </c>
      <c r="CH24" s="72">
        <v>2</v>
      </c>
      <c r="CJ24" s="90">
        <v>0.8</v>
      </c>
      <c r="CK24" s="90">
        <v>5</v>
      </c>
      <c r="CL24" s="90">
        <v>0.21</v>
      </c>
      <c r="CM24" s="90">
        <v>4.5</v>
      </c>
      <c r="CN24" s="90">
        <v>0.8</v>
      </c>
      <c r="CO24" s="90">
        <v>0.21</v>
      </c>
      <c r="CQ24" s="102">
        <v>771</v>
      </c>
      <c r="CR24" s="90">
        <f t="shared" si="14"/>
        <v>13.846160000000012</v>
      </c>
      <c r="CS24" s="102">
        <v>795</v>
      </c>
      <c r="CT24" s="90">
        <f t="shared" si="15"/>
        <v>18.418980000000005</v>
      </c>
      <c r="CU24" s="72">
        <v>855</v>
      </c>
      <c r="CV24" s="90">
        <f t="shared" si="16"/>
        <v>18.245620000000002</v>
      </c>
      <c r="CW24" s="101">
        <v>546</v>
      </c>
      <c r="CX24" s="90">
        <f t="shared" si="17"/>
        <v>11.111119999999985</v>
      </c>
      <c r="CZ24" s="160">
        <v>13.5</v>
      </c>
      <c r="DA24" s="110">
        <f t="shared" si="18"/>
        <v>4.5652199999999965</v>
      </c>
      <c r="DB24" s="72">
        <v>940</v>
      </c>
      <c r="DC24" s="90">
        <f t="shared" si="19"/>
        <v>4.8188400000000087</v>
      </c>
      <c r="DD24" s="72">
        <v>135</v>
      </c>
      <c r="DE24" s="90">
        <f t="shared" si="20"/>
        <v>4.7101400000000027</v>
      </c>
      <c r="DG24" s="164">
        <v>10.5</v>
      </c>
      <c r="DH24" s="90">
        <f t="shared" si="0"/>
        <v>6.9999300000000018</v>
      </c>
      <c r="DI24" s="164">
        <v>10.5</v>
      </c>
      <c r="DJ24" s="90">
        <f t="shared" si="1"/>
        <v>8.7500070000000036</v>
      </c>
      <c r="DK24" s="72">
        <v>21</v>
      </c>
      <c r="DL24" s="90">
        <f t="shared" si="2"/>
        <v>1.0500000000000003</v>
      </c>
      <c r="DP24" s="72">
        <v>420</v>
      </c>
      <c r="DQ24" s="90">
        <f t="shared" si="21"/>
        <v>0.12500000000000003</v>
      </c>
      <c r="DR24" s="72">
        <v>40</v>
      </c>
      <c r="DS24" s="90">
        <f t="shared" si="22"/>
        <v>3.3333399999999989</v>
      </c>
      <c r="DT24" s="72">
        <v>0.35</v>
      </c>
      <c r="DU24" s="124">
        <v>5</v>
      </c>
      <c r="DV24" s="166">
        <v>7</v>
      </c>
      <c r="DW24" s="90">
        <f t="shared" si="23"/>
        <v>8.9999999999999858</v>
      </c>
    </row>
    <row r="25" spans="11:127" x14ac:dyDescent="0.35">
      <c r="K25" s="61">
        <v>23</v>
      </c>
      <c r="Q25" s="111">
        <v>0.23</v>
      </c>
      <c r="R25" s="127">
        <v>0</v>
      </c>
      <c r="T25" s="90">
        <v>0.5</v>
      </c>
      <c r="U25" s="90">
        <v>2</v>
      </c>
      <c r="V25" s="90">
        <v>0.21</v>
      </c>
      <c r="W25" s="99">
        <v>2.625</v>
      </c>
      <c r="X25" s="120"/>
      <c r="Y25" s="72" t="s">
        <v>146</v>
      </c>
      <c r="Z25" s="124">
        <v>5</v>
      </c>
      <c r="AA25" s="101">
        <v>22</v>
      </c>
      <c r="AB25" s="90">
        <v>1.1000000000000001</v>
      </c>
      <c r="AC25" s="120"/>
      <c r="AD25" s="102">
        <v>31</v>
      </c>
      <c r="AE25" s="72">
        <f t="shared" si="3"/>
        <v>4.580000000000009</v>
      </c>
      <c r="AF25" s="120"/>
      <c r="AJ25" s="110">
        <v>0.92</v>
      </c>
      <c r="AK25" s="90">
        <v>4.5</v>
      </c>
      <c r="AL25" s="195"/>
      <c r="AM25" s="195"/>
      <c r="AO25" s="164">
        <v>11.5</v>
      </c>
      <c r="AP25" s="90">
        <v>11.5</v>
      </c>
      <c r="AU25" s="100">
        <v>91</v>
      </c>
      <c r="AV25" s="90">
        <v>7</v>
      </c>
      <c r="AW25" s="101">
        <v>22</v>
      </c>
      <c r="AX25" s="90">
        <v>1.1000000000000001</v>
      </c>
      <c r="BC25" s="140">
        <v>1.51</v>
      </c>
      <c r="BD25" s="137">
        <v>11.6</v>
      </c>
      <c r="BE25" s="90">
        <v>3.41</v>
      </c>
      <c r="BF25" s="124">
        <f t="shared" si="24"/>
        <v>15.333379999999998</v>
      </c>
      <c r="BG25" s="139">
        <v>4.51</v>
      </c>
      <c r="BH25" s="124">
        <f t="shared" si="4"/>
        <v>16.499992999999993</v>
      </c>
      <c r="BI25" s="139">
        <v>2.31</v>
      </c>
      <c r="BJ25" s="90">
        <f t="shared" si="5"/>
        <v>16.999999996999989</v>
      </c>
      <c r="BM25" s="61"/>
      <c r="BN25" s="61"/>
      <c r="BO25" s="72">
        <v>75</v>
      </c>
      <c r="BP25" s="124">
        <f t="shared" si="6"/>
        <v>7.5000699999999973</v>
      </c>
      <c r="BQ25" s="72">
        <v>251</v>
      </c>
      <c r="BR25" s="124">
        <f t="shared" si="7"/>
        <v>14.5</v>
      </c>
      <c r="BS25" s="72">
        <v>311</v>
      </c>
      <c r="BT25" s="90">
        <f t="shared" si="8"/>
        <v>17.499999100000011</v>
      </c>
      <c r="BU25" s="72">
        <v>150</v>
      </c>
      <c r="BV25" s="90">
        <f t="shared" si="9"/>
        <v>16.666666599999981</v>
      </c>
      <c r="BX25" s="72">
        <v>31</v>
      </c>
      <c r="BY25" s="72">
        <f t="shared" si="10"/>
        <v>4.75</v>
      </c>
      <c r="CB25" s="72">
        <v>191</v>
      </c>
      <c r="CC25" s="124">
        <f t="shared" si="12"/>
        <v>7.375</v>
      </c>
      <c r="CD25" s="72">
        <v>771</v>
      </c>
      <c r="CE25" s="90">
        <f t="shared" si="13"/>
        <v>9.618178000000011</v>
      </c>
      <c r="CG25" s="72">
        <v>92.1</v>
      </c>
      <c r="CH25" s="72">
        <v>2.1</v>
      </c>
      <c r="CJ25" s="90">
        <v>0.81</v>
      </c>
      <c r="CK25" s="90">
        <v>4.5</v>
      </c>
      <c r="CL25" s="90">
        <v>0.22</v>
      </c>
      <c r="CM25" s="90">
        <v>4</v>
      </c>
      <c r="CN25" s="90">
        <v>0.81</v>
      </c>
      <c r="CO25" s="90">
        <v>0.22</v>
      </c>
      <c r="CQ25" s="102">
        <v>772</v>
      </c>
      <c r="CR25" s="90">
        <f t="shared" si="14"/>
        <v>13.538468000000012</v>
      </c>
      <c r="CS25" s="102">
        <v>796</v>
      </c>
      <c r="CT25" s="90">
        <f t="shared" si="15"/>
        <v>18.339929000000005</v>
      </c>
      <c r="CU25" s="72">
        <v>856</v>
      </c>
      <c r="CV25" s="90">
        <f t="shared" si="16"/>
        <v>18.157901000000003</v>
      </c>
      <c r="CW25" s="102">
        <v>547</v>
      </c>
      <c r="CX25" s="90">
        <f t="shared" si="17"/>
        <v>10.666675999999985</v>
      </c>
      <c r="CZ25" s="160">
        <v>13.6</v>
      </c>
      <c r="DA25" s="110">
        <f t="shared" si="18"/>
        <v>4.5434809999999963</v>
      </c>
      <c r="DB25" s="72">
        <v>941</v>
      </c>
      <c r="DC25" s="90">
        <f t="shared" si="19"/>
        <v>4.8097820000000091</v>
      </c>
      <c r="DD25" s="72">
        <v>136</v>
      </c>
      <c r="DE25" s="90">
        <f t="shared" si="20"/>
        <v>4.6956470000000028</v>
      </c>
      <c r="DG25" s="164">
        <v>11</v>
      </c>
      <c r="DH25" s="90">
        <f t="shared" si="0"/>
        <v>7.3332600000000019</v>
      </c>
      <c r="DI25" s="164">
        <v>11</v>
      </c>
      <c r="DJ25" s="90">
        <f t="shared" si="1"/>
        <v>9.166674000000004</v>
      </c>
      <c r="DK25" s="72">
        <v>22</v>
      </c>
      <c r="DL25" s="90">
        <f t="shared" si="2"/>
        <v>1.1000000000000003</v>
      </c>
      <c r="DP25" s="72">
        <v>421</v>
      </c>
      <c r="DQ25" s="90">
        <f t="shared" si="21"/>
        <v>0.13125000000000003</v>
      </c>
      <c r="DR25" s="72">
        <v>41</v>
      </c>
      <c r="DS25" s="90">
        <f t="shared" si="22"/>
        <v>3.5000069999999988</v>
      </c>
      <c r="DT25" s="72">
        <v>0.36</v>
      </c>
      <c r="DU25" s="124">
        <v>4.5</v>
      </c>
      <c r="DV25" s="166">
        <v>7.1</v>
      </c>
      <c r="DW25" s="90">
        <f t="shared" si="23"/>
        <v>8.6999999999999851</v>
      </c>
    </row>
    <row r="26" spans="11:127" x14ac:dyDescent="0.35">
      <c r="K26" s="61">
        <v>24</v>
      </c>
      <c r="Q26" s="111">
        <v>0.24</v>
      </c>
      <c r="R26" s="127">
        <v>0</v>
      </c>
      <c r="T26" s="90">
        <v>0.49</v>
      </c>
      <c r="U26" s="90">
        <v>2.1</v>
      </c>
      <c r="V26" s="90">
        <v>0.22</v>
      </c>
      <c r="W26" s="99">
        <v>2.75</v>
      </c>
      <c r="X26" s="120"/>
      <c r="Y26" s="102"/>
      <c r="Z26" s="123"/>
      <c r="AA26" s="101">
        <v>23</v>
      </c>
      <c r="AB26" s="90">
        <v>1.1499999999999999</v>
      </c>
      <c r="AC26" s="120"/>
      <c r="AD26" s="102">
        <v>32</v>
      </c>
      <c r="AE26" s="72">
        <f t="shared" si="3"/>
        <v>4.5600000000000094</v>
      </c>
      <c r="AF26" s="120"/>
      <c r="AJ26" s="90">
        <v>0.93</v>
      </c>
      <c r="AK26" s="90">
        <v>4.25</v>
      </c>
      <c r="AL26" s="195"/>
      <c r="AM26" s="195"/>
      <c r="AO26" s="164">
        <v>12</v>
      </c>
      <c r="AP26" s="90">
        <v>12</v>
      </c>
      <c r="AU26" s="100">
        <v>92</v>
      </c>
      <c r="AV26" s="90">
        <v>7.33</v>
      </c>
      <c r="AW26" s="101">
        <v>23</v>
      </c>
      <c r="AX26" s="90">
        <v>1.1499999999999999</v>
      </c>
      <c r="BC26" s="141">
        <v>1.52</v>
      </c>
      <c r="BD26" s="138">
        <v>11.2</v>
      </c>
      <c r="BE26" s="90">
        <v>3.42</v>
      </c>
      <c r="BF26" s="124">
        <f t="shared" si="24"/>
        <v>15.111159999999998</v>
      </c>
      <c r="BG26" s="139">
        <v>4.5199999999999996</v>
      </c>
      <c r="BH26" s="124">
        <f t="shared" si="4"/>
        <v>16.333325999999992</v>
      </c>
      <c r="BI26" s="139">
        <v>2.3199999999999998</v>
      </c>
      <c r="BJ26" s="90">
        <f t="shared" si="5"/>
        <v>16.857142853999989</v>
      </c>
      <c r="BM26" s="61"/>
      <c r="BN26" s="61"/>
      <c r="BO26" s="72">
        <v>76</v>
      </c>
      <c r="BP26" s="124">
        <f t="shared" si="6"/>
        <v>6.6667399999999972</v>
      </c>
      <c r="BQ26" s="72">
        <v>252</v>
      </c>
      <c r="BR26" s="124">
        <f t="shared" si="7"/>
        <v>14</v>
      </c>
      <c r="BS26" s="72">
        <v>312</v>
      </c>
      <c r="BT26" s="90">
        <f t="shared" si="8"/>
        <v>17.142856200000011</v>
      </c>
      <c r="BU26" s="72">
        <v>151</v>
      </c>
      <c r="BV26" s="90">
        <f t="shared" si="9"/>
        <v>16.269841199999981</v>
      </c>
      <c r="BX26" s="72">
        <v>32</v>
      </c>
      <c r="BY26" s="72">
        <f t="shared" si="10"/>
        <v>4.5</v>
      </c>
      <c r="CB26" s="72">
        <v>192</v>
      </c>
      <c r="CC26" s="124">
        <f t="shared" si="12"/>
        <v>7.25</v>
      </c>
      <c r="CD26" s="100">
        <v>772</v>
      </c>
      <c r="CE26" s="90">
        <f t="shared" si="13"/>
        <v>9.5999960000000115</v>
      </c>
      <c r="CG26" s="72">
        <v>92.2</v>
      </c>
      <c r="CH26" s="72">
        <v>2.2000000000000002</v>
      </c>
      <c r="CJ26" s="90">
        <v>0.82</v>
      </c>
      <c r="CK26" s="90">
        <v>4</v>
      </c>
      <c r="CL26" s="90">
        <v>0.23</v>
      </c>
      <c r="CM26" s="90">
        <v>3.5</v>
      </c>
      <c r="CN26" s="90">
        <v>0.82</v>
      </c>
      <c r="CO26" s="90">
        <v>0.23</v>
      </c>
      <c r="CQ26" s="102">
        <v>773</v>
      </c>
      <c r="CR26" s="90">
        <f t="shared" si="14"/>
        <v>13.230776000000013</v>
      </c>
      <c r="CS26" s="102">
        <v>797</v>
      </c>
      <c r="CT26" s="90">
        <f t="shared" si="15"/>
        <v>18.260878000000005</v>
      </c>
      <c r="CU26" s="72">
        <v>857</v>
      </c>
      <c r="CV26" s="90">
        <f t="shared" si="16"/>
        <v>18.070182000000003</v>
      </c>
      <c r="CW26" s="101">
        <v>548</v>
      </c>
      <c r="CX26" s="90">
        <f t="shared" si="17"/>
        <v>10.222231999999984</v>
      </c>
      <c r="CZ26" s="160">
        <v>13.7</v>
      </c>
      <c r="DA26" s="110">
        <f t="shared" si="18"/>
        <v>4.5217419999999962</v>
      </c>
      <c r="DB26" s="72">
        <v>942</v>
      </c>
      <c r="DC26" s="90">
        <f t="shared" si="19"/>
        <v>4.8007240000000095</v>
      </c>
      <c r="DD26" s="72">
        <v>137</v>
      </c>
      <c r="DE26" s="90">
        <f t="shared" si="20"/>
        <v>4.6811540000000029</v>
      </c>
      <c r="DG26" s="164">
        <v>11.5</v>
      </c>
      <c r="DH26" s="90">
        <f t="shared" si="0"/>
        <v>7.666590000000002</v>
      </c>
      <c r="DI26" s="164">
        <v>11.5</v>
      </c>
      <c r="DJ26" s="90">
        <f t="shared" si="1"/>
        <v>9.5833410000000043</v>
      </c>
      <c r="DK26" s="72">
        <v>23</v>
      </c>
      <c r="DL26" s="90">
        <f t="shared" si="2"/>
        <v>1.1500000000000004</v>
      </c>
      <c r="DP26" s="72">
        <v>422</v>
      </c>
      <c r="DQ26" s="90">
        <f t="shared" si="21"/>
        <v>0.13750000000000004</v>
      </c>
      <c r="DR26" s="72">
        <v>42</v>
      </c>
      <c r="DS26" s="90">
        <f t="shared" si="22"/>
        <v>3.6666739999999987</v>
      </c>
      <c r="DT26" s="72">
        <v>0.37</v>
      </c>
      <c r="DU26" s="124">
        <v>4</v>
      </c>
      <c r="DV26" s="166">
        <v>7.2</v>
      </c>
      <c r="DW26" s="90">
        <f t="shared" si="23"/>
        <v>8.3999999999999844</v>
      </c>
    </row>
    <row r="27" spans="11:127" x14ac:dyDescent="0.35">
      <c r="K27" s="61">
        <v>25</v>
      </c>
      <c r="Q27" s="111">
        <v>0.25</v>
      </c>
      <c r="R27" s="127">
        <v>0</v>
      </c>
      <c r="T27" s="90">
        <v>0.48</v>
      </c>
      <c r="U27" s="90">
        <v>2.2000000000000002</v>
      </c>
      <c r="V27" s="90">
        <v>0.23</v>
      </c>
      <c r="W27" s="99">
        <v>2.875</v>
      </c>
      <c r="X27" s="120"/>
      <c r="Y27" s="101"/>
      <c r="Z27" s="123"/>
      <c r="AA27" s="102">
        <v>24</v>
      </c>
      <c r="AB27" s="91">
        <v>1.2</v>
      </c>
      <c r="AC27" s="120"/>
      <c r="AD27" s="102">
        <v>33</v>
      </c>
      <c r="AE27" s="72">
        <f t="shared" si="3"/>
        <v>4.5400000000000098</v>
      </c>
      <c r="AF27" s="120"/>
      <c r="AJ27" s="90">
        <v>0.94</v>
      </c>
      <c r="AK27" s="91">
        <v>4</v>
      </c>
      <c r="AL27" s="115"/>
      <c r="AM27" s="115"/>
      <c r="AO27" s="164">
        <v>12.5</v>
      </c>
      <c r="AP27" s="90">
        <v>12.5</v>
      </c>
      <c r="AU27" s="100">
        <v>93</v>
      </c>
      <c r="AV27" s="90">
        <v>7.67</v>
      </c>
      <c r="AW27" s="102">
        <v>24</v>
      </c>
      <c r="AX27" s="91">
        <v>1.2</v>
      </c>
      <c r="BC27" s="141">
        <v>1.53</v>
      </c>
      <c r="BD27" s="138">
        <v>10.8</v>
      </c>
      <c r="BE27" s="90">
        <v>3.43</v>
      </c>
      <c r="BF27" s="124">
        <f t="shared" si="24"/>
        <v>14.888939999999998</v>
      </c>
      <c r="BG27" s="139">
        <v>4.53</v>
      </c>
      <c r="BH27" s="124">
        <f t="shared" si="4"/>
        <v>16.166658999999992</v>
      </c>
      <c r="BI27" s="139">
        <v>2.33</v>
      </c>
      <c r="BJ27" s="90">
        <f t="shared" si="5"/>
        <v>16.714285710999988</v>
      </c>
      <c r="BM27" s="61"/>
      <c r="BN27" s="61"/>
      <c r="BO27" s="72">
        <v>77</v>
      </c>
      <c r="BP27" s="124">
        <f t="shared" si="6"/>
        <v>5.8334099999999971</v>
      </c>
      <c r="BQ27" s="72">
        <v>253</v>
      </c>
      <c r="BR27" s="124">
        <f t="shared" si="7"/>
        <v>13.5</v>
      </c>
      <c r="BS27" s="72">
        <v>313</v>
      </c>
      <c r="BT27" s="90">
        <f t="shared" si="8"/>
        <v>16.785713300000012</v>
      </c>
      <c r="BU27" s="72">
        <v>152</v>
      </c>
      <c r="BV27" s="90">
        <f t="shared" si="9"/>
        <v>15.87301579999998</v>
      </c>
      <c r="BX27" s="72">
        <v>33</v>
      </c>
      <c r="BY27" s="72">
        <f t="shared" si="10"/>
        <v>4.25</v>
      </c>
      <c r="CB27" s="72">
        <v>193</v>
      </c>
      <c r="CC27" s="124">
        <f t="shared" si="12"/>
        <v>7.125</v>
      </c>
      <c r="CD27" s="72">
        <v>773</v>
      </c>
      <c r="CE27" s="90">
        <f t="shared" si="13"/>
        <v>9.581814000000012</v>
      </c>
      <c r="CG27" s="72">
        <v>92.3</v>
      </c>
      <c r="CH27" s="72">
        <v>2.2999999999999998</v>
      </c>
      <c r="CJ27" s="90">
        <v>0.83</v>
      </c>
      <c r="CK27" s="90">
        <v>3.5</v>
      </c>
      <c r="CL27" s="90">
        <v>0.24</v>
      </c>
      <c r="CM27" s="90">
        <v>3</v>
      </c>
      <c r="CN27" s="90">
        <v>0.83</v>
      </c>
      <c r="CO27" s="90">
        <v>0.24</v>
      </c>
      <c r="CQ27" s="102">
        <v>774</v>
      </c>
      <c r="CR27" s="90">
        <f t="shared" si="14"/>
        <v>12.923084000000014</v>
      </c>
      <c r="CS27" s="102">
        <v>798</v>
      </c>
      <c r="CT27" s="90">
        <f t="shared" si="15"/>
        <v>18.181827000000006</v>
      </c>
      <c r="CU27" s="72">
        <v>858</v>
      </c>
      <c r="CV27" s="90">
        <f t="shared" si="16"/>
        <v>17.982463000000003</v>
      </c>
      <c r="CW27" s="101">
        <v>549</v>
      </c>
      <c r="CX27" s="90">
        <f t="shared" si="17"/>
        <v>9.7777879999999833</v>
      </c>
      <c r="CZ27" s="160">
        <v>13.8</v>
      </c>
      <c r="DA27" s="110">
        <f t="shared" si="18"/>
        <v>4.500002999999996</v>
      </c>
      <c r="DB27" s="72">
        <v>943</v>
      </c>
      <c r="DC27" s="90">
        <f t="shared" si="19"/>
        <v>4.79166600000001</v>
      </c>
      <c r="DD27" s="72">
        <v>138</v>
      </c>
      <c r="DE27" s="90">
        <f t="shared" si="20"/>
        <v>4.6666610000000031</v>
      </c>
      <c r="DG27" s="164">
        <v>12</v>
      </c>
      <c r="DH27" s="90">
        <f t="shared" si="0"/>
        <v>7.9999200000000021</v>
      </c>
      <c r="DI27" s="164">
        <v>12</v>
      </c>
      <c r="DJ27" s="90">
        <f t="shared" si="1"/>
        <v>10.000008000000005</v>
      </c>
      <c r="DK27" s="72">
        <v>24</v>
      </c>
      <c r="DL27" s="90">
        <f t="shared" si="2"/>
        <v>1.2000000000000004</v>
      </c>
      <c r="DP27" s="72">
        <v>423</v>
      </c>
      <c r="DQ27" s="90">
        <f t="shared" si="21"/>
        <v>0.14375000000000004</v>
      </c>
      <c r="DR27" s="72">
        <v>43</v>
      </c>
      <c r="DS27" s="90">
        <f t="shared" si="22"/>
        <v>3.8333409999999986</v>
      </c>
      <c r="DT27" s="72">
        <v>0.38</v>
      </c>
      <c r="DU27" s="124">
        <v>3.5</v>
      </c>
      <c r="DV27" s="166">
        <v>7.3</v>
      </c>
      <c r="DW27" s="90">
        <f t="shared" si="23"/>
        <v>8.0999999999999837</v>
      </c>
    </row>
    <row r="28" spans="11:127" x14ac:dyDescent="0.35">
      <c r="K28" s="61">
        <v>26</v>
      </c>
      <c r="Q28" s="111">
        <v>0.26</v>
      </c>
      <c r="R28" s="127">
        <v>0</v>
      </c>
      <c r="T28" s="90">
        <v>0.47</v>
      </c>
      <c r="U28" s="90">
        <v>2.2999999999999998</v>
      </c>
      <c r="V28" s="90">
        <v>0.24</v>
      </c>
      <c r="W28" s="99">
        <v>3</v>
      </c>
      <c r="X28" s="120"/>
      <c r="Y28" s="102"/>
      <c r="Z28" s="123"/>
      <c r="AA28" s="101">
        <v>25</v>
      </c>
      <c r="AB28" s="90">
        <v>1.25</v>
      </c>
      <c r="AC28" s="120"/>
      <c r="AD28" s="102">
        <v>34</v>
      </c>
      <c r="AE28" s="72">
        <f t="shared" si="3"/>
        <v>4.5200000000000102</v>
      </c>
      <c r="AF28" s="120"/>
      <c r="AJ28" s="110">
        <v>0.95</v>
      </c>
      <c r="AK28" s="90">
        <v>3.75</v>
      </c>
      <c r="AL28" s="195"/>
      <c r="AM28" s="195"/>
      <c r="AO28" s="164">
        <v>13</v>
      </c>
      <c r="AP28" s="90">
        <v>13</v>
      </c>
      <c r="AU28" s="100">
        <v>94</v>
      </c>
      <c r="AV28" s="90">
        <v>8</v>
      </c>
      <c r="AW28" s="101">
        <v>25</v>
      </c>
      <c r="AX28" s="90">
        <v>1.25</v>
      </c>
      <c r="BC28" s="139">
        <v>1.54</v>
      </c>
      <c r="BD28" s="137">
        <v>10.4</v>
      </c>
      <c r="BE28" s="90">
        <v>3.44</v>
      </c>
      <c r="BF28" s="124">
        <f t="shared" si="24"/>
        <v>14.666719999999998</v>
      </c>
      <c r="BG28" s="139">
        <v>4.54</v>
      </c>
      <c r="BH28" s="124">
        <f t="shared" si="4"/>
        <v>15.999991999999992</v>
      </c>
      <c r="BI28" s="139">
        <v>2.34</v>
      </c>
      <c r="BJ28" s="90">
        <f t="shared" si="5"/>
        <v>16.571428567999988</v>
      </c>
      <c r="BM28" s="61"/>
      <c r="BN28" s="61"/>
      <c r="BO28" s="72">
        <v>78</v>
      </c>
      <c r="BP28" s="124">
        <f t="shared" si="6"/>
        <v>5.000079999999997</v>
      </c>
      <c r="BQ28" s="72">
        <v>254</v>
      </c>
      <c r="BR28" s="124">
        <f t="shared" si="7"/>
        <v>13</v>
      </c>
      <c r="BS28" s="72">
        <v>314</v>
      </c>
      <c r="BT28" s="90">
        <f t="shared" si="8"/>
        <v>16.428570400000012</v>
      </c>
      <c r="BU28" s="72">
        <v>153</v>
      </c>
      <c r="BV28" s="90">
        <f t="shared" si="9"/>
        <v>15.476190399999979</v>
      </c>
      <c r="BX28" s="72">
        <v>34</v>
      </c>
      <c r="BY28" s="72">
        <f t="shared" si="10"/>
        <v>4</v>
      </c>
      <c r="CB28" s="100">
        <v>194</v>
      </c>
      <c r="CC28" s="124">
        <f t="shared" si="12"/>
        <v>7</v>
      </c>
      <c r="CD28" s="100">
        <v>774</v>
      </c>
      <c r="CE28" s="90">
        <f t="shared" si="13"/>
        <v>9.5636320000000126</v>
      </c>
      <c r="CG28" s="72">
        <v>92.4</v>
      </c>
      <c r="CH28" s="72">
        <v>2.4</v>
      </c>
      <c r="CJ28" s="90">
        <v>0.84</v>
      </c>
      <c r="CK28" s="90">
        <v>3</v>
      </c>
      <c r="CL28" s="90">
        <v>0.25</v>
      </c>
      <c r="CM28" s="90">
        <v>2.5</v>
      </c>
      <c r="CN28" s="90">
        <v>0.84</v>
      </c>
      <c r="CO28" s="90">
        <v>0.25</v>
      </c>
      <c r="CQ28" s="102">
        <v>775</v>
      </c>
      <c r="CR28" s="90">
        <f t="shared" si="14"/>
        <v>12.615392000000014</v>
      </c>
      <c r="CS28" s="102">
        <v>799</v>
      </c>
      <c r="CT28" s="90">
        <f t="shared" si="15"/>
        <v>18.102776000000006</v>
      </c>
      <c r="CU28" s="72">
        <v>859</v>
      </c>
      <c r="CV28" s="90">
        <f t="shared" si="16"/>
        <v>17.894744000000003</v>
      </c>
      <c r="CW28" s="102">
        <v>550</v>
      </c>
      <c r="CX28" s="90">
        <f t="shared" si="17"/>
        <v>9.3333439999999825</v>
      </c>
      <c r="CZ28" s="160">
        <v>13.9</v>
      </c>
      <c r="DA28" s="110">
        <f t="shared" si="18"/>
        <v>4.4782639999999958</v>
      </c>
      <c r="DB28" s="72">
        <v>944</v>
      </c>
      <c r="DC28" s="90">
        <f t="shared" si="19"/>
        <v>4.7826080000000104</v>
      </c>
      <c r="DD28" s="72">
        <v>139</v>
      </c>
      <c r="DE28" s="90">
        <f t="shared" si="20"/>
        <v>4.6521680000000032</v>
      </c>
      <c r="DG28" s="164">
        <v>12.5</v>
      </c>
      <c r="DH28" s="90">
        <f t="shared" si="0"/>
        <v>8.3332500000000014</v>
      </c>
      <c r="DI28" s="164">
        <v>12.5</v>
      </c>
      <c r="DJ28" s="90">
        <f t="shared" si="1"/>
        <v>10.416675000000005</v>
      </c>
      <c r="DK28" s="72">
        <v>25</v>
      </c>
      <c r="DL28" s="90">
        <f t="shared" si="2"/>
        <v>1.2500000000000004</v>
      </c>
      <c r="DP28" s="72">
        <v>424</v>
      </c>
      <c r="DQ28" s="90">
        <f t="shared" si="21"/>
        <v>0.15000000000000005</v>
      </c>
      <c r="DR28" s="72">
        <v>44</v>
      </c>
      <c r="DS28" s="90">
        <f t="shared" si="22"/>
        <v>4.0000079999999985</v>
      </c>
      <c r="DT28" s="72">
        <v>0.39</v>
      </c>
      <c r="DU28" s="124">
        <v>3</v>
      </c>
      <c r="DV28" s="166">
        <v>7.4</v>
      </c>
      <c r="DW28" s="90">
        <f t="shared" si="23"/>
        <v>7.7999999999999838</v>
      </c>
    </row>
    <row r="29" spans="11:127" x14ac:dyDescent="0.35">
      <c r="K29" s="61">
        <v>27</v>
      </c>
      <c r="Q29" s="111">
        <v>0.27</v>
      </c>
      <c r="R29" s="127">
        <v>0</v>
      </c>
      <c r="T29" s="90">
        <v>0.46</v>
      </c>
      <c r="U29" s="90">
        <v>2.4</v>
      </c>
      <c r="V29" s="90">
        <v>0.25</v>
      </c>
      <c r="W29" s="99">
        <v>3.125</v>
      </c>
      <c r="X29" s="120"/>
      <c r="Y29" s="102"/>
      <c r="Z29" s="123"/>
      <c r="AA29" s="101">
        <v>26</v>
      </c>
      <c r="AB29" s="90">
        <v>1.3</v>
      </c>
      <c r="AC29" s="120"/>
      <c r="AD29" s="102">
        <v>35</v>
      </c>
      <c r="AE29" s="72">
        <f t="shared" si="3"/>
        <v>4.5000000000000107</v>
      </c>
      <c r="AF29" s="120"/>
      <c r="AJ29" s="110">
        <v>0.96</v>
      </c>
      <c r="AK29" s="90">
        <v>3.5</v>
      </c>
      <c r="AL29" s="195"/>
      <c r="AM29" s="195"/>
      <c r="AO29" s="164">
        <v>13.5</v>
      </c>
      <c r="AP29" s="90">
        <v>13.5</v>
      </c>
      <c r="AR29" s="61"/>
      <c r="AS29" s="113"/>
      <c r="AU29" s="100">
        <v>95</v>
      </c>
      <c r="AV29" s="90">
        <v>8.33</v>
      </c>
      <c r="AW29" s="101">
        <v>26</v>
      </c>
      <c r="AX29" s="90">
        <v>1.3</v>
      </c>
      <c r="BC29" s="140">
        <v>1.55</v>
      </c>
      <c r="BD29" s="137">
        <v>10</v>
      </c>
      <c r="BE29" s="90">
        <v>3.45</v>
      </c>
      <c r="BF29" s="124">
        <f t="shared" si="24"/>
        <v>14.444499999999998</v>
      </c>
      <c r="BG29" s="139">
        <v>4.55</v>
      </c>
      <c r="BH29" s="124">
        <f t="shared" si="4"/>
        <v>15.833324999999991</v>
      </c>
      <c r="BI29" s="139">
        <v>2.35</v>
      </c>
      <c r="BJ29" s="90">
        <f t="shared" si="5"/>
        <v>16.428571424999987</v>
      </c>
      <c r="BM29" s="61"/>
      <c r="BN29" s="61"/>
      <c r="BO29" s="72">
        <v>79</v>
      </c>
      <c r="BP29" s="124">
        <f t="shared" si="6"/>
        <v>4.1667499999999968</v>
      </c>
      <c r="BQ29" s="72">
        <v>255</v>
      </c>
      <c r="BR29" s="124">
        <f t="shared" si="7"/>
        <v>12.5</v>
      </c>
      <c r="BS29" s="72">
        <v>315</v>
      </c>
      <c r="BT29" s="90">
        <f t="shared" si="8"/>
        <v>16.071427500000013</v>
      </c>
      <c r="BU29" s="72">
        <v>154</v>
      </c>
      <c r="BV29" s="90">
        <f t="shared" si="9"/>
        <v>15.079364999999978</v>
      </c>
      <c r="BX29" s="72">
        <v>35</v>
      </c>
      <c r="BY29" s="72">
        <f t="shared" si="10"/>
        <v>3.75</v>
      </c>
      <c r="CB29" s="72">
        <v>195</v>
      </c>
      <c r="CC29" s="124">
        <f t="shared" si="12"/>
        <v>6.875</v>
      </c>
      <c r="CD29" s="72">
        <v>775</v>
      </c>
      <c r="CE29" s="90">
        <f t="shared" si="13"/>
        <v>9.5454500000000131</v>
      </c>
      <c r="CG29" s="72">
        <v>92.5</v>
      </c>
      <c r="CH29" s="72">
        <v>2.5</v>
      </c>
      <c r="CJ29" s="90">
        <v>0.85</v>
      </c>
      <c r="CK29" s="90">
        <v>2.5</v>
      </c>
      <c r="CL29" s="90">
        <v>0.26</v>
      </c>
      <c r="CM29" s="90">
        <v>2</v>
      </c>
      <c r="CN29" s="90">
        <v>0.85</v>
      </c>
      <c r="CO29" s="90">
        <v>0.26</v>
      </c>
      <c r="CQ29" s="102">
        <v>776</v>
      </c>
      <c r="CR29" s="90">
        <f t="shared" si="14"/>
        <v>12.307700000000015</v>
      </c>
      <c r="CS29" s="102">
        <v>800</v>
      </c>
      <c r="CT29" s="90">
        <f t="shared" si="15"/>
        <v>18.023725000000006</v>
      </c>
      <c r="CU29" s="72">
        <v>860</v>
      </c>
      <c r="CV29" s="90">
        <f t="shared" si="16"/>
        <v>17.807025000000003</v>
      </c>
      <c r="CW29" s="101">
        <v>551</v>
      </c>
      <c r="CX29" s="90">
        <f t="shared" si="17"/>
        <v>8.8888999999999818</v>
      </c>
      <c r="CZ29" s="160">
        <v>14</v>
      </c>
      <c r="DA29" s="110">
        <f t="shared" si="18"/>
        <v>4.4565249999999956</v>
      </c>
      <c r="DB29" s="72">
        <v>945</v>
      </c>
      <c r="DC29" s="90">
        <f t="shared" si="19"/>
        <v>4.7735500000000108</v>
      </c>
      <c r="DD29" s="72">
        <v>140</v>
      </c>
      <c r="DE29" s="90">
        <f t="shared" si="20"/>
        <v>4.6376750000000033</v>
      </c>
      <c r="DG29" s="164">
        <v>13</v>
      </c>
      <c r="DH29" s="90">
        <f t="shared" si="0"/>
        <v>8.6665800000000015</v>
      </c>
      <c r="DI29" s="164">
        <v>13</v>
      </c>
      <c r="DJ29" s="90">
        <f t="shared" si="1"/>
        <v>10.833342000000005</v>
      </c>
      <c r="DK29" s="72">
        <v>26</v>
      </c>
      <c r="DL29" s="90">
        <f t="shared" si="2"/>
        <v>1.3000000000000005</v>
      </c>
      <c r="DP29" s="72">
        <v>425</v>
      </c>
      <c r="DQ29" s="90">
        <f t="shared" si="21"/>
        <v>0.15625000000000006</v>
      </c>
      <c r="DR29" s="72">
        <v>45</v>
      </c>
      <c r="DS29" s="90">
        <f t="shared" si="22"/>
        <v>4.1666749999999988</v>
      </c>
      <c r="DT29" s="72">
        <v>0.4</v>
      </c>
      <c r="DU29" s="124">
        <v>2.5</v>
      </c>
      <c r="DV29" s="166">
        <v>7.5</v>
      </c>
      <c r="DW29" s="90">
        <f t="shared" si="23"/>
        <v>7.499999999999984</v>
      </c>
    </row>
    <row r="30" spans="11:127" x14ac:dyDescent="0.35">
      <c r="K30" s="61">
        <v>28</v>
      </c>
      <c r="Q30" s="111">
        <v>0.28000000000000003</v>
      </c>
      <c r="R30" s="127">
        <v>0</v>
      </c>
      <c r="T30" s="90">
        <v>0.45</v>
      </c>
      <c r="U30" s="90">
        <v>2.5</v>
      </c>
      <c r="V30" s="90">
        <v>0.26</v>
      </c>
      <c r="W30" s="99">
        <v>3.25</v>
      </c>
      <c r="X30" s="120"/>
      <c r="Y30" s="102"/>
      <c r="Z30" s="123"/>
      <c r="AA30" s="102">
        <v>27</v>
      </c>
      <c r="AB30" s="90">
        <v>1.35</v>
      </c>
      <c r="AC30" s="120"/>
      <c r="AD30" s="102">
        <v>36</v>
      </c>
      <c r="AE30" s="72">
        <f t="shared" si="3"/>
        <v>4.4800000000000111</v>
      </c>
      <c r="AF30" s="120"/>
      <c r="AJ30" s="110">
        <v>0.97</v>
      </c>
      <c r="AK30" s="90">
        <v>3.25</v>
      </c>
      <c r="AL30" s="195"/>
      <c r="AM30" s="195"/>
      <c r="AO30" s="164">
        <v>14</v>
      </c>
      <c r="AP30" s="90">
        <v>14</v>
      </c>
      <c r="AR30" s="61"/>
      <c r="AS30" s="113"/>
      <c r="AU30" s="100">
        <v>96</v>
      </c>
      <c r="AV30" s="90">
        <v>8.67</v>
      </c>
      <c r="AW30" s="102">
        <v>27</v>
      </c>
      <c r="AX30" s="90">
        <v>1.35</v>
      </c>
      <c r="BC30" s="140">
        <v>1.56</v>
      </c>
      <c r="BD30" s="138">
        <v>9.6</v>
      </c>
      <c r="BE30" s="90">
        <v>3.46</v>
      </c>
      <c r="BF30" s="124">
        <f t="shared" si="24"/>
        <v>14.222279999999998</v>
      </c>
      <c r="BG30" s="139">
        <v>4.5599999999999996</v>
      </c>
      <c r="BH30" s="124">
        <f t="shared" si="4"/>
        <v>15.666657999999991</v>
      </c>
      <c r="BI30" s="139">
        <v>2.36</v>
      </c>
      <c r="BJ30" s="90">
        <f t="shared" si="5"/>
        <v>16.285714281999986</v>
      </c>
      <c r="BM30" s="61"/>
      <c r="BN30" s="61"/>
      <c r="BO30" s="72">
        <v>80</v>
      </c>
      <c r="BP30" s="124">
        <f t="shared" si="6"/>
        <v>3.3334199999999967</v>
      </c>
      <c r="BQ30" s="72">
        <v>256</v>
      </c>
      <c r="BR30" s="124">
        <f t="shared" si="7"/>
        <v>12</v>
      </c>
      <c r="BS30" s="72">
        <v>316</v>
      </c>
      <c r="BT30" s="90">
        <f t="shared" si="8"/>
        <v>15.714284600000013</v>
      </c>
      <c r="BU30" s="72">
        <v>155</v>
      </c>
      <c r="BV30" s="90">
        <f t="shared" si="9"/>
        <v>14.682539599999977</v>
      </c>
      <c r="BX30" s="72">
        <v>36</v>
      </c>
      <c r="BY30" s="72">
        <f t="shared" si="10"/>
        <v>3.5</v>
      </c>
      <c r="CB30" s="72">
        <v>196</v>
      </c>
      <c r="CC30" s="124">
        <f t="shared" si="12"/>
        <v>6.75</v>
      </c>
      <c r="CD30" s="100">
        <v>776</v>
      </c>
      <c r="CE30" s="90">
        <f t="shared" si="13"/>
        <v>9.5272680000000136</v>
      </c>
      <c r="CG30" s="72">
        <v>92.6</v>
      </c>
      <c r="CH30" s="72">
        <v>2.6</v>
      </c>
      <c r="CJ30" s="90">
        <v>0.86</v>
      </c>
      <c r="CK30" s="90">
        <v>2</v>
      </c>
      <c r="CL30" s="90">
        <v>0.27</v>
      </c>
      <c r="CM30" s="90">
        <v>1.5</v>
      </c>
      <c r="CN30" s="90">
        <v>0.86</v>
      </c>
      <c r="CO30" s="90">
        <v>0.27</v>
      </c>
      <c r="CQ30" s="102">
        <v>777</v>
      </c>
      <c r="CR30" s="90">
        <f t="shared" si="14"/>
        <v>12.000008000000015</v>
      </c>
      <c r="CS30" s="102">
        <v>801</v>
      </c>
      <c r="CT30" s="90">
        <f t="shared" si="15"/>
        <v>17.944674000000006</v>
      </c>
      <c r="CU30" s="72">
        <v>861</v>
      </c>
      <c r="CV30" s="90">
        <f t="shared" si="16"/>
        <v>17.719306000000003</v>
      </c>
      <c r="CW30" s="101">
        <v>552</v>
      </c>
      <c r="CX30" s="90">
        <f t="shared" si="17"/>
        <v>8.4444559999999811</v>
      </c>
      <c r="CZ30" s="160">
        <v>14.1</v>
      </c>
      <c r="DA30" s="110">
        <f t="shared" si="18"/>
        <v>4.4347859999999955</v>
      </c>
      <c r="DB30" s="72">
        <v>946</v>
      </c>
      <c r="DC30" s="90">
        <f t="shared" si="19"/>
        <v>4.7644920000000113</v>
      </c>
      <c r="DD30" s="72">
        <v>141</v>
      </c>
      <c r="DE30" s="90">
        <f t="shared" si="20"/>
        <v>4.6231820000000035</v>
      </c>
      <c r="DG30" s="164">
        <v>13.5</v>
      </c>
      <c r="DH30" s="90">
        <f t="shared" si="0"/>
        <v>8.9999100000000016</v>
      </c>
      <c r="DI30" s="164">
        <v>13.5</v>
      </c>
      <c r="DJ30" s="90">
        <f t="shared" si="1"/>
        <v>11.250009000000006</v>
      </c>
      <c r="DK30" s="72">
        <v>27</v>
      </c>
      <c r="DL30" s="90">
        <f t="shared" si="2"/>
        <v>1.3500000000000005</v>
      </c>
      <c r="DP30" s="72">
        <v>426</v>
      </c>
      <c r="DQ30" s="90">
        <f t="shared" si="21"/>
        <v>0.16250000000000006</v>
      </c>
      <c r="DR30" s="72">
        <v>46</v>
      </c>
      <c r="DS30" s="90">
        <f t="shared" si="22"/>
        <v>4.3333419999999991</v>
      </c>
      <c r="DT30" s="72">
        <v>0.41</v>
      </c>
      <c r="DU30" s="124">
        <v>2</v>
      </c>
      <c r="DV30" s="166">
        <v>7.6</v>
      </c>
      <c r="DW30" s="90">
        <f t="shared" si="23"/>
        <v>7.1999999999999842</v>
      </c>
    </row>
    <row r="31" spans="11:127" x14ac:dyDescent="0.35">
      <c r="K31" s="61">
        <v>29</v>
      </c>
      <c r="Q31" s="111">
        <v>0.28999999999999998</v>
      </c>
      <c r="R31" s="127">
        <v>0</v>
      </c>
      <c r="T31" s="90">
        <v>0.44</v>
      </c>
      <c r="U31" s="90">
        <v>2.6</v>
      </c>
      <c r="V31" s="90">
        <v>0.27</v>
      </c>
      <c r="W31" s="99">
        <v>3.375</v>
      </c>
      <c r="X31" s="120"/>
      <c r="Y31" s="102"/>
      <c r="Z31" s="123"/>
      <c r="AA31" s="101">
        <v>28</v>
      </c>
      <c r="AB31" s="91">
        <v>1.4</v>
      </c>
      <c r="AC31" s="120"/>
      <c r="AD31" s="102">
        <v>37</v>
      </c>
      <c r="AE31" s="72">
        <f t="shared" si="3"/>
        <v>4.4600000000000115</v>
      </c>
      <c r="AF31" s="120"/>
      <c r="AJ31" s="90">
        <v>0.98</v>
      </c>
      <c r="AK31" s="90">
        <v>3</v>
      </c>
      <c r="AL31" s="195"/>
      <c r="AM31" s="195"/>
      <c r="AO31" s="164">
        <v>14.5</v>
      </c>
      <c r="AP31" s="90">
        <v>14.5</v>
      </c>
      <c r="AR31" s="61"/>
      <c r="AS31" s="113"/>
      <c r="AU31" s="100">
        <v>97</v>
      </c>
      <c r="AV31" s="90">
        <v>9</v>
      </c>
      <c r="AW31" s="101">
        <v>28</v>
      </c>
      <c r="AX31" s="91">
        <v>1.4</v>
      </c>
      <c r="BC31" s="140">
        <v>1.57</v>
      </c>
      <c r="BD31" s="138">
        <v>9.1999999999999993</v>
      </c>
      <c r="BE31" s="90">
        <v>3.47</v>
      </c>
      <c r="BF31" s="124">
        <f t="shared" si="24"/>
        <v>14.000059999999998</v>
      </c>
      <c r="BG31" s="139">
        <v>4.57</v>
      </c>
      <c r="BH31" s="124">
        <f t="shared" si="4"/>
        <v>15.499990999999991</v>
      </c>
      <c r="BI31" s="139">
        <v>2.37</v>
      </c>
      <c r="BJ31" s="90">
        <f t="shared" si="5"/>
        <v>16.142857138999986</v>
      </c>
      <c r="BM31" s="61"/>
      <c r="BN31" s="61"/>
      <c r="BO31" s="72">
        <v>81</v>
      </c>
      <c r="BP31" s="124">
        <f t="shared" si="6"/>
        <v>2.5000899999999966</v>
      </c>
      <c r="BQ31" s="72">
        <v>257</v>
      </c>
      <c r="BR31" s="124">
        <f t="shared" si="7"/>
        <v>11.5</v>
      </c>
      <c r="BS31" s="72">
        <v>317</v>
      </c>
      <c r="BT31" s="90">
        <f t="shared" si="8"/>
        <v>15.357141700000014</v>
      </c>
      <c r="BU31" s="72">
        <v>156</v>
      </c>
      <c r="BV31" s="90">
        <f t="shared" si="9"/>
        <v>14.285714199999976</v>
      </c>
      <c r="BX31" s="72">
        <v>37</v>
      </c>
      <c r="BY31" s="72">
        <f t="shared" si="10"/>
        <v>3.25</v>
      </c>
      <c r="CB31" s="72">
        <v>197</v>
      </c>
      <c r="CC31" s="124">
        <f t="shared" si="12"/>
        <v>6.625</v>
      </c>
      <c r="CD31" s="72">
        <v>777</v>
      </c>
      <c r="CE31" s="90">
        <f t="shared" si="13"/>
        <v>9.5090860000000141</v>
      </c>
      <c r="CG31" s="72">
        <v>92.7</v>
      </c>
      <c r="CH31" s="72">
        <v>2.7</v>
      </c>
      <c r="CJ31" s="90">
        <v>0.87</v>
      </c>
      <c r="CK31" s="90">
        <v>1.5</v>
      </c>
      <c r="CL31" s="90">
        <v>0.28000000000000003</v>
      </c>
      <c r="CM31" s="90">
        <v>1</v>
      </c>
      <c r="CN31" s="90">
        <v>0.87</v>
      </c>
      <c r="CO31" s="90">
        <v>0.28000000000000003</v>
      </c>
      <c r="CQ31" s="102">
        <v>778</v>
      </c>
      <c r="CR31" s="90">
        <f t="shared" si="14"/>
        <v>11.692316000000016</v>
      </c>
      <c r="CS31" s="102">
        <v>802</v>
      </c>
      <c r="CT31" s="90">
        <f t="shared" si="15"/>
        <v>17.865623000000006</v>
      </c>
      <c r="CU31" s="72">
        <v>862</v>
      </c>
      <c r="CV31" s="90">
        <f t="shared" si="16"/>
        <v>17.631587000000003</v>
      </c>
      <c r="CW31" s="102">
        <v>553</v>
      </c>
      <c r="CX31" s="90">
        <f t="shared" si="17"/>
        <v>8.0000119999999804</v>
      </c>
      <c r="CZ31" s="160">
        <v>14.2</v>
      </c>
      <c r="DA31" s="110">
        <f t="shared" si="18"/>
        <v>4.4130469999999953</v>
      </c>
      <c r="DB31" s="72">
        <v>947</v>
      </c>
      <c r="DC31" s="90">
        <f t="shared" si="19"/>
        <v>4.7554340000000117</v>
      </c>
      <c r="DD31" s="72">
        <v>142</v>
      </c>
      <c r="DE31" s="90">
        <f t="shared" si="20"/>
        <v>4.6086890000000036</v>
      </c>
      <c r="DG31" s="164">
        <v>14</v>
      </c>
      <c r="DH31" s="90">
        <f t="shared" si="0"/>
        <v>9.3332400000000018</v>
      </c>
      <c r="DI31" s="164">
        <v>14</v>
      </c>
      <c r="DJ31" s="90">
        <f t="shared" si="1"/>
        <v>11.666676000000006</v>
      </c>
      <c r="DK31" s="72">
        <v>28</v>
      </c>
      <c r="DL31" s="90">
        <f t="shared" si="2"/>
        <v>1.4000000000000006</v>
      </c>
      <c r="DP31" s="72">
        <v>427</v>
      </c>
      <c r="DQ31" s="90">
        <f t="shared" si="21"/>
        <v>0.16875000000000007</v>
      </c>
      <c r="DR31" s="72">
        <v>47</v>
      </c>
      <c r="DS31" s="90">
        <f t="shared" si="22"/>
        <v>4.5000089999999995</v>
      </c>
      <c r="DT31" s="72">
        <v>0.42</v>
      </c>
      <c r="DU31" s="124">
        <v>1.5</v>
      </c>
      <c r="DV31" s="166">
        <v>7.7</v>
      </c>
      <c r="DW31" s="90">
        <f t="shared" si="23"/>
        <v>6.8999999999999844</v>
      </c>
    </row>
    <row r="32" spans="11:127" x14ac:dyDescent="0.35">
      <c r="K32" s="61">
        <v>30</v>
      </c>
      <c r="Q32" s="111">
        <v>0.3</v>
      </c>
      <c r="R32" s="127">
        <v>0</v>
      </c>
      <c r="T32" s="90">
        <v>0.43</v>
      </c>
      <c r="U32" s="90">
        <v>2.7</v>
      </c>
      <c r="V32" s="90">
        <v>0.28000000000000003</v>
      </c>
      <c r="W32" s="99">
        <v>3.5</v>
      </c>
      <c r="X32" s="120"/>
      <c r="Y32" s="102"/>
      <c r="Z32" s="123"/>
      <c r="AA32" s="101">
        <v>29</v>
      </c>
      <c r="AB32" s="90">
        <v>1.45</v>
      </c>
      <c r="AC32" s="120"/>
      <c r="AD32" s="102">
        <v>38</v>
      </c>
      <c r="AE32" s="72">
        <f t="shared" si="3"/>
        <v>4.4400000000000119</v>
      </c>
      <c r="AF32" s="120"/>
      <c r="AJ32" s="90">
        <v>0.99</v>
      </c>
      <c r="AK32" s="90">
        <v>2.75</v>
      </c>
      <c r="AL32" s="195"/>
      <c r="AM32" s="195"/>
      <c r="AO32" s="164">
        <v>15</v>
      </c>
      <c r="AP32" s="90">
        <v>15</v>
      </c>
      <c r="AR32" s="61"/>
      <c r="AS32" s="113"/>
      <c r="AU32" s="100">
        <v>98</v>
      </c>
      <c r="AV32" s="90">
        <v>9.33</v>
      </c>
      <c r="AW32" s="101">
        <v>29</v>
      </c>
      <c r="AX32" s="90">
        <v>1.45</v>
      </c>
      <c r="BC32" s="140">
        <v>1.58</v>
      </c>
      <c r="BD32" s="137">
        <v>8.8000000000000007</v>
      </c>
      <c r="BE32" s="90">
        <v>3.48</v>
      </c>
      <c r="BF32" s="124">
        <f t="shared" si="24"/>
        <v>13.777839999999998</v>
      </c>
      <c r="BG32" s="139">
        <v>4.58</v>
      </c>
      <c r="BH32" s="124">
        <f t="shared" si="4"/>
        <v>15.33332399999999</v>
      </c>
      <c r="BI32" s="139">
        <v>2.38</v>
      </c>
      <c r="BJ32" s="90">
        <f t="shared" si="5"/>
        <v>15.999999995999985</v>
      </c>
      <c r="BM32" s="61"/>
      <c r="BN32" s="61"/>
      <c r="BO32" s="72">
        <v>82</v>
      </c>
      <c r="BP32" s="124">
        <f t="shared" si="6"/>
        <v>1.6667599999999965</v>
      </c>
      <c r="BQ32" s="72">
        <v>258</v>
      </c>
      <c r="BR32" s="124">
        <f t="shared" si="7"/>
        <v>11</v>
      </c>
      <c r="BS32" s="72">
        <v>318</v>
      </c>
      <c r="BT32" s="90">
        <f t="shared" si="8"/>
        <v>14.999998800000014</v>
      </c>
      <c r="BU32" s="72">
        <v>157</v>
      </c>
      <c r="BV32" s="90">
        <f t="shared" si="9"/>
        <v>13.888888799999975</v>
      </c>
      <c r="BX32" s="72">
        <v>38</v>
      </c>
      <c r="BY32" s="72">
        <f t="shared" si="10"/>
        <v>3</v>
      </c>
      <c r="CB32" s="100">
        <v>198</v>
      </c>
      <c r="CC32" s="124">
        <f t="shared" si="12"/>
        <v>6.5</v>
      </c>
      <c r="CD32" s="100">
        <v>778</v>
      </c>
      <c r="CE32" s="90">
        <f t="shared" si="13"/>
        <v>9.4909040000000147</v>
      </c>
      <c r="CG32" s="72">
        <v>92.8</v>
      </c>
      <c r="CH32" s="72">
        <v>2.8</v>
      </c>
      <c r="CJ32" s="90">
        <v>0.88</v>
      </c>
      <c r="CK32" s="90">
        <v>1</v>
      </c>
      <c r="CL32" s="90">
        <v>0.28999999999999998</v>
      </c>
      <c r="CM32" s="90">
        <v>0.5</v>
      </c>
      <c r="CN32" s="90">
        <v>0.88</v>
      </c>
      <c r="CO32" s="90">
        <v>0.28999999999999998</v>
      </c>
      <c r="CQ32" s="102">
        <v>779</v>
      </c>
      <c r="CR32" s="90">
        <f t="shared" si="14"/>
        <v>11.384624000000017</v>
      </c>
      <c r="CS32" s="102">
        <v>803</v>
      </c>
      <c r="CT32" s="90">
        <f t="shared" si="15"/>
        <v>17.786572000000007</v>
      </c>
      <c r="CU32" s="72">
        <v>863</v>
      </c>
      <c r="CV32" s="90">
        <f t="shared" si="16"/>
        <v>17.543868000000003</v>
      </c>
      <c r="CW32" s="101">
        <v>554</v>
      </c>
      <c r="CX32" s="90">
        <f t="shared" si="17"/>
        <v>7.5555679999999805</v>
      </c>
      <c r="CZ32" s="160">
        <v>14.3</v>
      </c>
      <c r="DA32" s="110">
        <f t="shared" si="18"/>
        <v>4.3913079999999951</v>
      </c>
      <c r="DB32" s="72">
        <v>948</v>
      </c>
      <c r="DC32" s="90">
        <f t="shared" si="19"/>
        <v>4.7463760000000121</v>
      </c>
      <c r="DD32" s="72">
        <v>143</v>
      </c>
      <c r="DE32" s="90">
        <f t="shared" si="20"/>
        <v>4.5941960000000037</v>
      </c>
      <c r="DG32" s="164">
        <v>14.5</v>
      </c>
      <c r="DH32" s="90">
        <f t="shared" si="0"/>
        <v>9.6665700000000019</v>
      </c>
      <c r="DI32" s="164">
        <v>14.5</v>
      </c>
      <c r="DJ32" s="90">
        <f t="shared" si="1"/>
        <v>12.083343000000006</v>
      </c>
      <c r="DK32" s="72">
        <v>29</v>
      </c>
      <c r="DL32" s="90">
        <f t="shared" si="2"/>
        <v>1.4500000000000006</v>
      </c>
      <c r="DP32" s="72">
        <v>428</v>
      </c>
      <c r="DQ32" s="90">
        <f t="shared" si="21"/>
        <v>0.17500000000000007</v>
      </c>
      <c r="DR32" s="72">
        <v>48</v>
      </c>
      <c r="DS32" s="90">
        <f t="shared" si="22"/>
        <v>4.6666759999999998</v>
      </c>
      <c r="DT32" s="72">
        <v>0.43</v>
      </c>
      <c r="DU32" s="124">
        <v>1</v>
      </c>
      <c r="DV32" s="166">
        <v>7.8</v>
      </c>
      <c r="DW32" s="90">
        <f t="shared" si="23"/>
        <v>6.5999999999999845</v>
      </c>
    </row>
    <row r="33" spans="11:127" x14ac:dyDescent="0.35">
      <c r="K33" s="61">
        <v>31</v>
      </c>
      <c r="Q33" s="111">
        <v>0.31</v>
      </c>
      <c r="R33" s="127">
        <v>0</v>
      </c>
      <c r="T33" s="90">
        <v>0.42</v>
      </c>
      <c r="U33" s="90">
        <v>2.8</v>
      </c>
      <c r="V33" s="90">
        <v>0.28999999999999998</v>
      </c>
      <c r="W33" s="99">
        <v>3.625</v>
      </c>
      <c r="X33" s="120"/>
      <c r="Y33" s="102"/>
      <c r="Z33" s="123"/>
      <c r="AA33" s="102">
        <v>30</v>
      </c>
      <c r="AB33" s="90">
        <v>1.5</v>
      </c>
      <c r="AC33" s="120"/>
      <c r="AD33" s="102">
        <v>39</v>
      </c>
      <c r="AE33" s="72">
        <f t="shared" si="3"/>
        <v>4.4200000000000124</v>
      </c>
      <c r="AF33" s="120"/>
      <c r="AJ33" s="110">
        <v>1</v>
      </c>
      <c r="AK33" s="91">
        <v>2.5</v>
      </c>
      <c r="AL33" s="115"/>
      <c r="AM33" s="115"/>
      <c r="AO33" s="164">
        <v>15.5</v>
      </c>
      <c r="AP33" s="90">
        <v>15.5</v>
      </c>
      <c r="AR33" s="61"/>
      <c r="AS33" s="113"/>
      <c r="AU33" s="100">
        <v>99</v>
      </c>
      <c r="AV33" s="90">
        <v>9.67</v>
      </c>
      <c r="AW33" s="102">
        <v>30</v>
      </c>
      <c r="AX33" s="90">
        <v>1.5</v>
      </c>
      <c r="BC33" s="141">
        <v>1.59</v>
      </c>
      <c r="BD33" s="137">
        <v>8.4</v>
      </c>
      <c r="BE33" s="90">
        <v>3.49</v>
      </c>
      <c r="BF33" s="124">
        <f t="shared" si="24"/>
        <v>13.555619999999998</v>
      </c>
      <c r="BG33" s="139">
        <v>4.59</v>
      </c>
      <c r="BH33" s="124">
        <f t="shared" si="4"/>
        <v>15.16665699999999</v>
      </c>
      <c r="BI33" s="139">
        <v>2.39</v>
      </c>
      <c r="BJ33" s="90">
        <f t="shared" si="5"/>
        <v>15.857142852999985</v>
      </c>
      <c r="BM33" s="61"/>
      <c r="BN33" s="61"/>
      <c r="BO33" s="72">
        <v>83</v>
      </c>
      <c r="BP33" s="124">
        <f t="shared" si="6"/>
        <v>0.83342999999999645</v>
      </c>
      <c r="BQ33" s="72">
        <v>259</v>
      </c>
      <c r="BR33" s="124">
        <f t="shared" si="7"/>
        <v>10.5</v>
      </c>
      <c r="BS33" s="72">
        <v>319</v>
      </c>
      <c r="BT33" s="90">
        <f t="shared" si="8"/>
        <v>14.642855900000015</v>
      </c>
      <c r="BU33" s="72">
        <v>158</v>
      </c>
      <c r="BV33" s="90">
        <f t="shared" si="9"/>
        <v>13.492063399999974</v>
      </c>
      <c r="BX33" s="72">
        <v>39</v>
      </c>
      <c r="BY33" s="72">
        <f t="shared" si="10"/>
        <v>2.75</v>
      </c>
      <c r="CB33" s="72">
        <v>199</v>
      </c>
      <c r="CC33" s="124">
        <f t="shared" si="12"/>
        <v>6.375</v>
      </c>
      <c r="CD33" s="72">
        <v>779</v>
      </c>
      <c r="CE33" s="90">
        <f t="shared" si="13"/>
        <v>9.4727220000000152</v>
      </c>
      <c r="CG33" s="72">
        <v>92.9</v>
      </c>
      <c r="CH33" s="72">
        <v>2.9</v>
      </c>
      <c r="CJ33" s="90">
        <v>0.89</v>
      </c>
      <c r="CK33" s="90">
        <v>0.5</v>
      </c>
      <c r="CL33" s="90">
        <v>0.3</v>
      </c>
      <c r="CM33" s="90">
        <v>0</v>
      </c>
      <c r="CN33" s="90">
        <v>0.89</v>
      </c>
      <c r="CO33" s="90">
        <v>0.3</v>
      </c>
      <c r="CQ33" s="102">
        <v>780</v>
      </c>
      <c r="CR33" s="90">
        <f t="shared" si="14"/>
        <v>11.076932000000017</v>
      </c>
      <c r="CS33" s="102">
        <v>804</v>
      </c>
      <c r="CT33" s="90">
        <f t="shared" si="15"/>
        <v>17.707521000000007</v>
      </c>
      <c r="CU33" s="72">
        <v>864</v>
      </c>
      <c r="CV33" s="90">
        <f t="shared" si="16"/>
        <v>17.456149000000003</v>
      </c>
      <c r="CW33" s="101">
        <v>555</v>
      </c>
      <c r="CX33" s="90">
        <f t="shared" si="17"/>
        <v>7.1111239999999807</v>
      </c>
      <c r="CZ33" s="160">
        <v>14.4</v>
      </c>
      <c r="DA33" s="110">
        <f t="shared" si="18"/>
        <v>4.3695689999999949</v>
      </c>
      <c r="DB33" s="72">
        <v>949</v>
      </c>
      <c r="DC33" s="90">
        <f t="shared" si="19"/>
        <v>4.7373180000000126</v>
      </c>
      <c r="DD33" s="72">
        <v>144</v>
      </c>
      <c r="DE33" s="90">
        <f t="shared" si="20"/>
        <v>4.5797030000000039</v>
      </c>
      <c r="DG33" s="164">
        <v>15</v>
      </c>
      <c r="DH33" s="90">
        <f t="shared" si="0"/>
        <v>9.999900000000002</v>
      </c>
      <c r="DI33" s="164">
        <v>15</v>
      </c>
      <c r="DJ33" s="90">
        <f t="shared" si="1"/>
        <v>12.500010000000007</v>
      </c>
      <c r="DK33" s="72">
        <v>30</v>
      </c>
      <c r="DL33" s="90">
        <f t="shared" si="2"/>
        <v>1.5000000000000007</v>
      </c>
      <c r="DP33" s="72">
        <v>429</v>
      </c>
      <c r="DQ33" s="90">
        <f t="shared" si="21"/>
        <v>0.18125000000000008</v>
      </c>
      <c r="DR33" s="72">
        <v>49</v>
      </c>
      <c r="DS33" s="90">
        <f t="shared" si="22"/>
        <v>4.8333430000000002</v>
      </c>
      <c r="DT33" s="72">
        <v>0.44</v>
      </c>
      <c r="DU33" s="124">
        <v>0.5</v>
      </c>
      <c r="DV33" s="166">
        <v>7.9</v>
      </c>
      <c r="DW33" s="90">
        <f t="shared" si="23"/>
        <v>6.2999999999999847</v>
      </c>
    </row>
    <row r="34" spans="11:127" x14ac:dyDescent="0.35">
      <c r="K34" s="61">
        <v>32</v>
      </c>
      <c r="Q34" s="111">
        <v>0.32</v>
      </c>
      <c r="R34" s="127">
        <v>0</v>
      </c>
      <c r="T34" s="90">
        <v>0.41</v>
      </c>
      <c r="U34" s="90">
        <v>2.9</v>
      </c>
      <c r="V34" s="90">
        <v>0.3</v>
      </c>
      <c r="W34" s="99">
        <v>3.75</v>
      </c>
      <c r="X34" s="120"/>
      <c r="Y34" s="102"/>
      <c r="Z34" s="123"/>
      <c r="AA34" s="101">
        <v>31</v>
      </c>
      <c r="AB34" s="90">
        <v>1.55</v>
      </c>
      <c r="AC34" s="120"/>
      <c r="AD34" s="102">
        <v>40</v>
      </c>
      <c r="AE34" s="72">
        <f t="shared" si="3"/>
        <v>4.4000000000000128</v>
      </c>
      <c r="AF34" s="120"/>
      <c r="AJ34" s="110">
        <v>1.01</v>
      </c>
      <c r="AK34" s="90">
        <v>2.25</v>
      </c>
      <c r="AL34" s="195"/>
      <c r="AM34" s="195"/>
      <c r="AO34" s="164">
        <v>16</v>
      </c>
      <c r="AP34" s="90">
        <v>16</v>
      </c>
      <c r="AR34" s="61"/>
      <c r="AS34" s="113"/>
      <c r="AU34" s="100">
        <v>100</v>
      </c>
      <c r="AV34" s="90">
        <v>10</v>
      </c>
      <c r="AW34" s="101">
        <v>31</v>
      </c>
      <c r="AX34" s="90">
        <v>1.55</v>
      </c>
      <c r="BC34" s="141">
        <v>1.6</v>
      </c>
      <c r="BD34" s="138">
        <v>8</v>
      </c>
      <c r="BE34" s="90">
        <v>3.5</v>
      </c>
      <c r="BF34" s="124">
        <f t="shared" si="24"/>
        <v>13.333399999999997</v>
      </c>
      <c r="BG34" s="139">
        <v>4.5999999999999996</v>
      </c>
      <c r="BH34" s="124">
        <f t="shared" si="4"/>
        <v>14.99998999999999</v>
      </c>
      <c r="BI34" s="139">
        <v>2.4</v>
      </c>
      <c r="BJ34" s="90">
        <f t="shared" si="5"/>
        <v>15.714285709999984</v>
      </c>
      <c r="BM34" s="61"/>
      <c r="BN34" s="61"/>
      <c r="BO34" s="72">
        <v>84</v>
      </c>
      <c r="BP34" s="124">
        <v>0</v>
      </c>
      <c r="BQ34" s="72">
        <v>260</v>
      </c>
      <c r="BR34" s="124">
        <f t="shared" si="7"/>
        <v>10</v>
      </c>
      <c r="BS34" s="72">
        <v>320</v>
      </c>
      <c r="BT34" s="90">
        <f t="shared" si="8"/>
        <v>14.285713000000015</v>
      </c>
      <c r="BU34" s="72">
        <v>159</v>
      </c>
      <c r="BV34" s="90">
        <f t="shared" si="9"/>
        <v>13.095237999999974</v>
      </c>
      <c r="BX34" s="72">
        <v>40</v>
      </c>
      <c r="BY34" s="72">
        <f t="shared" si="10"/>
        <v>2.5</v>
      </c>
      <c r="CB34" s="72">
        <v>200</v>
      </c>
      <c r="CC34" s="124">
        <f t="shared" si="12"/>
        <v>6.25</v>
      </c>
      <c r="CD34" s="100">
        <v>780</v>
      </c>
      <c r="CE34" s="90">
        <f t="shared" si="13"/>
        <v>9.4545400000000157</v>
      </c>
      <c r="CG34" s="72">
        <v>93</v>
      </c>
      <c r="CH34" s="72">
        <v>3</v>
      </c>
      <c r="CJ34" s="90">
        <v>0.9</v>
      </c>
      <c r="CK34" s="90">
        <v>0</v>
      </c>
      <c r="CL34" s="109" t="s">
        <v>274</v>
      </c>
      <c r="CM34" s="90">
        <v>0</v>
      </c>
      <c r="CN34" s="90">
        <v>0.9</v>
      </c>
      <c r="CO34" s="109" t="s">
        <v>274</v>
      </c>
      <c r="CQ34" s="102">
        <v>781</v>
      </c>
      <c r="CR34" s="90">
        <f t="shared" si="14"/>
        <v>10.769240000000018</v>
      </c>
      <c r="CS34" s="102">
        <v>805</v>
      </c>
      <c r="CT34" s="90">
        <f t="shared" si="15"/>
        <v>17.628470000000007</v>
      </c>
      <c r="CU34" s="72">
        <v>865</v>
      </c>
      <c r="CV34" s="90">
        <f t="shared" si="16"/>
        <v>17.368430000000004</v>
      </c>
      <c r="CW34" s="102">
        <v>556</v>
      </c>
      <c r="CX34" s="90">
        <f t="shared" si="17"/>
        <v>6.6666799999999808</v>
      </c>
      <c r="CZ34" s="160">
        <v>14.5</v>
      </c>
      <c r="DA34" s="110">
        <f t="shared" si="18"/>
        <v>4.3478299999999948</v>
      </c>
      <c r="DB34" s="72">
        <v>950</v>
      </c>
      <c r="DC34" s="90">
        <f t="shared" si="19"/>
        <v>4.728260000000013</v>
      </c>
      <c r="DD34" s="72">
        <v>145</v>
      </c>
      <c r="DE34" s="90">
        <f t="shared" si="20"/>
        <v>4.565210000000004</v>
      </c>
      <c r="DG34" s="164">
        <v>15.5</v>
      </c>
      <c r="DH34" s="90">
        <f t="shared" si="0"/>
        <v>10.333230000000002</v>
      </c>
      <c r="DI34" s="164">
        <v>15.5</v>
      </c>
      <c r="DJ34" s="90">
        <f t="shared" si="1"/>
        <v>12.916677000000007</v>
      </c>
      <c r="DK34" s="72">
        <v>31</v>
      </c>
      <c r="DL34" s="90">
        <f t="shared" si="2"/>
        <v>1.5500000000000007</v>
      </c>
      <c r="DP34" s="72">
        <v>430</v>
      </c>
      <c r="DQ34" s="90">
        <f t="shared" si="21"/>
        <v>0.18750000000000008</v>
      </c>
      <c r="DR34" s="72">
        <v>50</v>
      </c>
      <c r="DS34" s="90">
        <f t="shared" si="22"/>
        <v>5.0000100000000005</v>
      </c>
      <c r="DT34" s="72">
        <v>0.45</v>
      </c>
      <c r="DU34" s="124">
        <v>0</v>
      </c>
      <c r="DV34" s="166">
        <v>8</v>
      </c>
      <c r="DW34" s="90">
        <f t="shared" si="23"/>
        <v>5.9999999999999849</v>
      </c>
    </row>
    <row r="35" spans="11:127" ht="29" x14ac:dyDescent="0.35">
      <c r="K35" s="61">
        <v>33</v>
      </c>
      <c r="Q35" s="111">
        <v>0.33</v>
      </c>
      <c r="R35" s="127">
        <v>0</v>
      </c>
      <c r="T35" s="90">
        <v>0.4</v>
      </c>
      <c r="U35" s="90">
        <v>3</v>
      </c>
      <c r="V35" s="90">
        <v>0.31</v>
      </c>
      <c r="W35" s="99">
        <v>3.875</v>
      </c>
      <c r="X35" s="120"/>
      <c r="Y35" s="102"/>
      <c r="Z35" s="123"/>
      <c r="AA35" s="101">
        <v>32</v>
      </c>
      <c r="AB35" s="91">
        <v>1.6</v>
      </c>
      <c r="AC35" s="120"/>
      <c r="AD35" s="102">
        <v>41</v>
      </c>
      <c r="AE35" s="72">
        <f t="shared" si="3"/>
        <v>4.3800000000000132</v>
      </c>
      <c r="AF35" s="120"/>
      <c r="AJ35" s="110">
        <v>1.02</v>
      </c>
      <c r="AK35" s="90">
        <v>2</v>
      </c>
      <c r="AL35" s="195"/>
      <c r="AM35" s="195"/>
      <c r="AO35" s="164">
        <v>16.5</v>
      </c>
      <c r="AP35" s="90">
        <v>16.5</v>
      </c>
      <c r="AR35" s="61"/>
      <c r="AS35" s="113"/>
      <c r="AU35" s="72" t="s">
        <v>146</v>
      </c>
      <c r="AV35" s="90">
        <v>10</v>
      </c>
      <c r="AW35" s="101">
        <v>32</v>
      </c>
      <c r="AX35" s="91">
        <v>1.6</v>
      </c>
      <c r="BC35" s="139">
        <v>1.61</v>
      </c>
      <c r="BD35" s="138">
        <v>7.6</v>
      </c>
      <c r="BE35" s="90">
        <v>3.51</v>
      </c>
      <c r="BF35" s="124">
        <f t="shared" si="24"/>
        <v>13.111179999999997</v>
      </c>
      <c r="BG35" s="139">
        <v>4.6100000000000003</v>
      </c>
      <c r="BH35" s="124">
        <f t="shared" si="4"/>
        <v>14.833322999999989</v>
      </c>
      <c r="BI35" s="139">
        <v>2.41</v>
      </c>
      <c r="BJ35" s="90">
        <f t="shared" si="5"/>
        <v>15.571428566999984</v>
      </c>
      <c r="BM35" s="61"/>
      <c r="BN35" s="61"/>
      <c r="BO35" s="109" t="s">
        <v>235</v>
      </c>
      <c r="BP35" s="124" t="s">
        <v>265</v>
      </c>
      <c r="BQ35" s="72">
        <v>261</v>
      </c>
      <c r="BR35" s="124">
        <f t="shared" si="7"/>
        <v>9.5</v>
      </c>
      <c r="BS35" s="72">
        <v>321</v>
      </c>
      <c r="BT35" s="90">
        <f t="shared" si="8"/>
        <v>13.928570100000016</v>
      </c>
      <c r="BU35" s="72">
        <v>160</v>
      </c>
      <c r="BV35" s="90">
        <f t="shared" si="9"/>
        <v>12.698412599999973</v>
      </c>
      <c r="BX35" s="72">
        <v>41</v>
      </c>
      <c r="BY35" s="72">
        <f t="shared" si="10"/>
        <v>2.25</v>
      </c>
      <c r="CB35" s="72">
        <v>201</v>
      </c>
      <c r="CC35" s="124">
        <f t="shared" si="12"/>
        <v>6.125</v>
      </c>
      <c r="CD35" s="72">
        <v>781</v>
      </c>
      <c r="CE35" s="90">
        <f t="shared" si="13"/>
        <v>9.4363580000000162</v>
      </c>
      <c r="CG35" s="72">
        <v>93.1</v>
      </c>
      <c r="CH35" s="72">
        <v>3.1</v>
      </c>
      <c r="CJ35" s="109" t="s">
        <v>273</v>
      </c>
      <c r="CK35" s="90">
        <v>0</v>
      </c>
      <c r="CN35" s="109" t="s">
        <v>273</v>
      </c>
      <c r="CQ35" s="102">
        <v>782</v>
      </c>
      <c r="CR35" s="90">
        <f t="shared" si="14"/>
        <v>10.461548000000018</v>
      </c>
      <c r="CS35" s="102">
        <v>806</v>
      </c>
      <c r="CT35" s="90">
        <f t="shared" si="15"/>
        <v>17.549419000000007</v>
      </c>
      <c r="CU35" s="72">
        <v>866</v>
      </c>
      <c r="CV35" s="90">
        <f t="shared" si="16"/>
        <v>17.280711000000004</v>
      </c>
      <c r="CW35" s="101">
        <v>557</v>
      </c>
      <c r="CX35" s="90">
        <f t="shared" si="17"/>
        <v>6.222235999999981</v>
      </c>
      <c r="CZ35" s="160">
        <v>14.6</v>
      </c>
      <c r="DA35" s="110">
        <f t="shared" si="18"/>
        <v>4.3260909999999946</v>
      </c>
      <c r="DB35" s="72">
        <v>951</v>
      </c>
      <c r="DC35" s="90">
        <f t="shared" si="19"/>
        <v>4.7192020000000134</v>
      </c>
      <c r="DD35" s="72">
        <v>146</v>
      </c>
      <c r="DE35" s="90">
        <f t="shared" si="20"/>
        <v>4.5507170000000041</v>
      </c>
      <c r="DG35" s="164">
        <v>16</v>
      </c>
      <c r="DH35" s="90">
        <f t="shared" si="0"/>
        <v>10.666560000000002</v>
      </c>
      <c r="DI35" s="164">
        <v>16</v>
      </c>
      <c r="DJ35" s="90">
        <f t="shared" si="1"/>
        <v>13.333344000000007</v>
      </c>
      <c r="DK35" s="72">
        <v>32</v>
      </c>
      <c r="DL35" s="90">
        <f t="shared" si="2"/>
        <v>1.6000000000000008</v>
      </c>
      <c r="DP35" s="72">
        <v>431</v>
      </c>
      <c r="DQ35" s="90">
        <f t="shared" si="21"/>
        <v>0.19375000000000009</v>
      </c>
      <c r="DR35" s="72">
        <v>51</v>
      </c>
      <c r="DS35" s="90">
        <f t="shared" si="22"/>
        <v>5.1666770000000009</v>
      </c>
      <c r="DT35" s="72" t="s">
        <v>298</v>
      </c>
      <c r="DU35" s="124">
        <v>0</v>
      </c>
      <c r="DV35" s="166">
        <v>8.1</v>
      </c>
      <c r="DW35" s="90">
        <f t="shared" si="23"/>
        <v>5.6999999999999851</v>
      </c>
    </row>
    <row r="36" spans="11:127" x14ac:dyDescent="0.35">
      <c r="K36" s="61">
        <v>34</v>
      </c>
      <c r="Q36" s="111">
        <v>0.34</v>
      </c>
      <c r="R36" s="127">
        <v>0</v>
      </c>
      <c r="T36" s="90">
        <v>0.39</v>
      </c>
      <c r="U36" s="90">
        <v>3.1</v>
      </c>
      <c r="V36" s="90">
        <v>0.32</v>
      </c>
      <c r="W36" s="99">
        <v>4</v>
      </c>
      <c r="X36" s="120"/>
      <c r="Y36" s="102"/>
      <c r="Z36" s="123"/>
      <c r="AA36" s="102">
        <v>33</v>
      </c>
      <c r="AB36" s="90">
        <v>1.65</v>
      </c>
      <c r="AC36" s="120"/>
      <c r="AD36" s="102">
        <v>42</v>
      </c>
      <c r="AE36" s="72">
        <f t="shared" si="3"/>
        <v>4.3600000000000136</v>
      </c>
      <c r="AF36" s="120"/>
      <c r="AJ36" s="90">
        <v>1.03</v>
      </c>
      <c r="AK36" s="90">
        <v>1.75</v>
      </c>
      <c r="AL36" s="195"/>
      <c r="AM36" s="195"/>
      <c r="AO36" s="164">
        <v>17</v>
      </c>
      <c r="AP36" s="90">
        <v>17</v>
      </c>
      <c r="AR36" s="61"/>
      <c r="AS36" s="113"/>
      <c r="AW36" s="102">
        <v>33</v>
      </c>
      <c r="AX36" s="90">
        <v>1.65</v>
      </c>
      <c r="BC36" s="140">
        <v>1.62</v>
      </c>
      <c r="BD36" s="137">
        <v>7.2</v>
      </c>
      <c r="BE36" s="90">
        <v>3.52</v>
      </c>
      <c r="BF36" s="124">
        <f t="shared" si="24"/>
        <v>12.888959999999997</v>
      </c>
      <c r="BG36" s="139">
        <v>4.62</v>
      </c>
      <c r="BH36" s="124">
        <f t="shared" si="4"/>
        <v>14.666655999999989</v>
      </c>
      <c r="BI36" s="139">
        <v>2.42</v>
      </c>
      <c r="BJ36" s="90">
        <f t="shared" si="5"/>
        <v>15.428571423999983</v>
      </c>
      <c r="BM36" s="61"/>
      <c r="BN36" s="61"/>
      <c r="BO36" s="61"/>
      <c r="BP36" s="61"/>
      <c r="BQ36" s="72">
        <v>262</v>
      </c>
      <c r="BR36" s="124">
        <f t="shared" si="7"/>
        <v>9</v>
      </c>
      <c r="BS36" s="72">
        <v>322</v>
      </c>
      <c r="BT36" s="90">
        <f t="shared" si="8"/>
        <v>13.571427200000016</v>
      </c>
      <c r="BU36" s="72">
        <v>161</v>
      </c>
      <c r="BV36" s="90">
        <f t="shared" si="9"/>
        <v>12.301587199999972</v>
      </c>
      <c r="BX36" s="72">
        <v>42</v>
      </c>
      <c r="BY36" s="72">
        <f t="shared" si="10"/>
        <v>2</v>
      </c>
      <c r="CB36" s="100">
        <v>202</v>
      </c>
      <c r="CC36" s="124">
        <f t="shared" si="12"/>
        <v>6</v>
      </c>
      <c r="CD36" s="100">
        <v>782</v>
      </c>
      <c r="CE36" s="90">
        <f t="shared" si="13"/>
        <v>9.4181760000000168</v>
      </c>
      <c r="CG36" s="72">
        <v>93.2</v>
      </c>
      <c r="CH36" s="72">
        <v>3.2</v>
      </c>
      <c r="CQ36" s="102">
        <v>783</v>
      </c>
      <c r="CR36" s="90">
        <f t="shared" si="14"/>
        <v>10.153856000000019</v>
      </c>
      <c r="CS36" s="102">
        <v>807</v>
      </c>
      <c r="CT36" s="90">
        <f t="shared" si="15"/>
        <v>17.470368000000008</v>
      </c>
      <c r="CU36" s="72">
        <v>867</v>
      </c>
      <c r="CV36" s="90">
        <f t="shared" si="16"/>
        <v>17.192992000000004</v>
      </c>
      <c r="CW36" s="101">
        <v>558</v>
      </c>
      <c r="CX36" s="90">
        <f t="shared" si="17"/>
        <v>5.7777919999999812</v>
      </c>
      <c r="CZ36" s="160">
        <v>14.7</v>
      </c>
      <c r="DA36" s="110">
        <f t="shared" si="18"/>
        <v>4.3043519999999944</v>
      </c>
      <c r="DB36" s="72">
        <v>952</v>
      </c>
      <c r="DC36" s="90">
        <f t="shared" si="19"/>
        <v>4.7101440000000139</v>
      </c>
      <c r="DD36" s="72">
        <v>147</v>
      </c>
      <c r="DE36" s="90">
        <f t="shared" si="20"/>
        <v>4.5362240000000043</v>
      </c>
      <c r="DG36" s="164">
        <v>16.5</v>
      </c>
      <c r="DH36" s="90">
        <f t="shared" si="0"/>
        <v>10.999890000000002</v>
      </c>
      <c r="DI36" s="164">
        <v>16.5</v>
      </c>
      <c r="DJ36" s="90">
        <f t="shared" si="1"/>
        <v>13.750011000000008</v>
      </c>
      <c r="DK36" s="72">
        <v>33</v>
      </c>
      <c r="DL36" s="90">
        <f t="shared" si="2"/>
        <v>1.6500000000000008</v>
      </c>
      <c r="DP36" s="72">
        <v>432</v>
      </c>
      <c r="DQ36" s="90">
        <f t="shared" si="21"/>
        <v>0.20000000000000009</v>
      </c>
      <c r="DR36" s="72">
        <v>52</v>
      </c>
      <c r="DS36" s="90">
        <f t="shared" si="22"/>
        <v>5.3333440000000012</v>
      </c>
      <c r="DV36" s="166">
        <v>8.1999999999999993</v>
      </c>
      <c r="DW36" s="90">
        <f t="shared" si="23"/>
        <v>5.3999999999999853</v>
      </c>
    </row>
    <row r="37" spans="11:127" x14ac:dyDescent="0.35">
      <c r="K37" s="61">
        <v>35</v>
      </c>
      <c r="Q37" s="111">
        <v>0.35</v>
      </c>
      <c r="R37" s="127">
        <v>0</v>
      </c>
      <c r="T37" s="90">
        <v>0.38</v>
      </c>
      <c r="U37" s="90">
        <v>3.2</v>
      </c>
      <c r="V37" s="90">
        <v>0.33</v>
      </c>
      <c r="W37" s="99">
        <v>4.125</v>
      </c>
      <c r="X37" s="120"/>
      <c r="Y37" s="102"/>
      <c r="Z37" s="123"/>
      <c r="AA37" s="101">
        <v>34</v>
      </c>
      <c r="AB37" s="90">
        <v>1.7</v>
      </c>
      <c r="AC37" s="120"/>
      <c r="AD37" s="102">
        <v>43</v>
      </c>
      <c r="AE37" s="72">
        <f t="shared" si="3"/>
        <v>4.3400000000000141</v>
      </c>
      <c r="AF37" s="120"/>
      <c r="AJ37" s="90">
        <v>1.04</v>
      </c>
      <c r="AK37" s="90">
        <v>1.5</v>
      </c>
      <c r="AL37" s="195"/>
      <c r="AM37" s="195"/>
      <c r="AO37" s="164">
        <v>17.5</v>
      </c>
      <c r="AP37" s="90">
        <v>17.5</v>
      </c>
      <c r="AR37" s="61"/>
      <c r="AS37" s="113"/>
      <c r="AW37" s="101">
        <v>34</v>
      </c>
      <c r="AX37" s="90">
        <v>1.7</v>
      </c>
      <c r="BC37" s="140">
        <v>1.63</v>
      </c>
      <c r="BD37" s="137">
        <v>6.8</v>
      </c>
      <c r="BE37" s="90">
        <v>3.53</v>
      </c>
      <c r="BF37" s="124">
        <f t="shared" si="24"/>
        <v>12.666739999999997</v>
      </c>
      <c r="BG37" s="139">
        <v>4.63</v>
      </c>
      <c r="BH37" s="124">
        <f t="shared" si="4"/>
        <v>14.499988999999989</v>
      </c>
      <c r="BI37" s="139">
        <v>2.4300000000000002</v>
      </c>
      <c r="BJ37" s="90">
        <f t="shared" si="5"/>
        <v>15.285714280999983</v>
      </c>
      <c r="BM37" s="61"/>
      <c r="BN37" s="61"/>
      <c r="BO37" s="61"/>
      <c r="BP37" s="61"/>
      <c r="BQ37" s="72">
        <v>263</v>
      </c>
      <c r="BR37" s="124">
        <f t="shared" si="7"/>
        <v>8.5</v>
      </c>
      <c r="BS37" s="72">
        <v>323</v>
      </c>
      <c r="BT37" s="90">
        <f t="shared" si="8"/>
        <v>13.214284300000017</v>
      </c>
      <c r="BU37" s="72">
        <v>162</v>
      </c>
      <c r="BV37" s="90">
        <f t="shared" si="9"/>
        <v>11.904761799999971</v>
      </c>
      <c r="BX37" s="72">
        <v>43</v>
      </c>
      <c r="BY37" s="72">
        <f t="shared" si="10"/>
        <v>1.75</v>
      </c>
      <c r="CB37" s="72">
        <v>203</v>
      </c>
      <c r="CC37" s="124">
        <f t="shared" si="12"/>
        <v>5.875</v>
      </c>
      <c r="CD37" s="72">
        <v>783</v>
      </c>
      <c r="CE37" s="90">
        <f t="shared" si="13"/>
        <v>9.3999940000000173</v>
      </c>
      <c r="CG37" s="72">
        <v>93.3</v>
      </c>
      <c r="CH37" s="72">
        <v>3.3</v>
      </c>
      <c r="CQ37" s="102">
        <v>784</v>
      </c>
      <c r="CR37" s="90">
        <f t="shared" si="14"/>
        <v>9.8461640000000195</v>
      </c>
      <c r="CS37" s="102">
        <v>808</v>
      </c>
      <c r="CT37" s="90">
        <f t="shared" si="15"/>
        <v>17.391317000000008</v>
      </c>
      <c r="CU37" s="72">
        <v>868</v>
      </c>
      <c r="CV37" s="90">
        <f t="shared" si="16"/>
        <v>17.105273000000004</v>
      </c>
      <c r="CW37" s="102">
        <v>559</v>
      </c>
      <c r="CX37" s="90">
        <f t="shared" si="17"/>
        <v>5.3333479999999813</v>
      </c>
      <c r="CZ37" s="160">
        <v>14.8</v>
      </c>
      <c r="DA37" s="110">
        <f t="shared" si="18"/>
        <v>4.2826129999999942</v>
      </c>
      <c r="DB37" s="72">
        <v>953</v>
      </c>
      <c r="DC37" s="90">
        <f t="shared" si="19"/>
        <v>4.7010860000000143</v>
      </c>
      <c r="DD37" s="72">
        <v>148</v>
      </c>
      <c r="DE37" s="90">
        <f t="shared" si="20"/>
        <v>4.5217310000000044</v>
      </c>
      <c r="DG37" s="164">
        <v>17</v>
      </c>
      <c r="DH37" s="90">
        <f t="shared" si="0"/>
        <v>11.333220000000003</v>
      </c>
      <c r="DI37" s="164">
        <v>17</v>
      </c>
      <c r="DJ37" s="90">
        <f t="shared" si="1"/>
        <v>14.166678000000008</v>
      </c>
      <c r="DK37" s="72">
        <v>34</v>
      </c>
      <c r="DL37" s="90">
        <f t="shared" si="2"/>
        <v>1.7000000000000008</v>
      </c>
      <c r="DP37" s="72">
        <v>433</v>
      </c>
      <c r="DQ37" s="90">
        <f t="shared" si="21"/>
        <v>0.2062500000000001</v>
      </c>
      <c r="DR37" s="72">
        <v>53</v>
      </c>
      <c r="DS37" s="90">
        <f t="shared" si="22"/>
        <v>5.5000110000000015</v>
      </c>
      <c r="DV37" s="166">
        <v>8.3000000000000007</v>
      </c>
      <c r="DW37" s="90">
        <f t="shared" si="23"/>
        <v>5.0999999999999854</v>
      </c>
    </row>
    <row r="38" spans="11:127" x14ac:dyDescent="0.35">
      <c r="K38" s="61">
        <v>36</v>
      </c>
      <c r="Q38" s="111">
        <v>0.36</v>
      </c>
      <c r="R38" s="127">
        <v>0</v>
      </c>
      <c r="T38" s="90">
        <v>0.37</v>
      </c>
      <c r="U38" s="90">
        <v>3.3</v>
      </c>
      <c r="V38" s="90">
        <v>0.34</v>
      </c>
      <c r="W38" s="99">
        <v>4.25</v>
      </c>
      <c r="X38" s="120"/>
      <c r="Y38" s="102"/>
      <c r="Z38" s="123"/>
      <c r="AA38" s="101">
        <v>35</v>
      </c>
      <c r="AB38" s="90">
        <v>1.75</v>
      </c>
      <c r="AC38" s="120"/>
      <c r="AD38" s="102">
        <v>44</v>
      </c>
      <c r="AE38" s="72">
        <f t="shared" si="3"/>
        <v>4.3200000000000145</v>
      </c>
      <c r="AF38" s="120"/>
      <c r="AJ38" s="110">
        <v>1.05</v>
      </c>
      <c r="AK38" s="90">
        <v>1.25</v>
      </c>
      <c r="AL38" s="195"/>
      <c r="AM38" s="195"/>
      <c r="AO38" s="164">
        <v>18</v>
      </c>
      <c r="AP38" s="90">
        <v>18</v>
      </c>
      <c r="AR38" s="61"/>
      <c r="AS38" s="113"/>
      <c r="AW38" s="101">
        <v>35</v>
      </c>
      <c r="AX38" s="90">
        <v>1.75</v>
      </c>
      <c r="BC38" s="140">
        <v>1.64</v>
      </c>
      <c r="BD38" s="138">
        <v>6.4</v>
      </c>
      <c r="BE38" s="90">
        <v>3.54</v>
      </c>
      <c r="BF38" s="124">
        <f t="shared" si="24"/>
        <v>12.444519999999997</v>
      </c>
      <c r="BG38" s="139">
        <v>4.6399999999999997</v>
      </c>
      <c r="BH38" s="124">
        <f t="shared" si="4"/>
        <v>14.333321999999988</v>
      </c>
      <c r="BI38" s="139">
        <v>2.44</v>
      </c>
      <c r="BJ38" s="90">
        <f t="shared" si="5"/>
        <v>15.142857137999982</v>
      </c>
      <c r="BM38" s="61"/>
      <c r="BN38" s="61"/>
      <c r="BO38" s="61"/>
      <c r="BP38" s="61"/>
      <c r="BQ38" s="72">
        <v>264</v>
      </c>
      <c r="BR38" s="124">
        <f t="shared" si="7"/>
        <v>8</v>
      </c>
      <c r="BS38" s="72">
        <v>324</v>
      </c>
      <c r="BT38" s="90">
        <f t="shared" si="8"/>
        <v>12.857141400000017</v>
      </c>
      <c r="BU38" s="72">
        <v>163</v>
      </c>
      <c r="BV38" s="90">
        <f t="shared" si="9"/>
        <v>11.50793639999997</v>
      </c>
      <c r="BX38" s="72">
        <v>44</v>
      </c>
      <c r="BY38" s="72">
        <f t="shared" si="10"/>
        <v>1.5</v>
      </c>
      <c r="CB38" s="72">
        <v>204</v>
      </c>
      <c r="CC38" s="124">
        <f t="shared" si="12"/>
        <v>5.75</v>
      </c>
      <c r="CD38" s="100">
        <v>784</v>
      </c>
      <c r="CE38" s="90">
        <f t="shared" si="13"/>
        <v>9.3818120000000178</v>
      </c>
      <c r="CG38" s="72">
        <v>93.4</v>
      </c>
      <c r="CH38" s="72">
        <v>3.4</v>
      </c>
      <c r="CQ38" s="102">
        <v>785</v>
      </c>
      <c r="CR38" s="90">
        <f t="shared" si="14"/>
        <v>9.53847200000002</v>
      </c>
      <c r="CS38" s="102">
        <v>809</v>
      </c>
      <c r="CT38" s="90">
        <f t="shared" si="15"/>
        <v>17.312266000000008</v>
      </c>
      <c r="CU38" s="72">
        <v>869</v>
      </c>
      <c r="CV38" s="90">
        <f t="shared" si="16"/>
        <v>17.017554000000004</v>
      </c>
      <c r="CW38" s="101">
        <v>560</v>
      </c>
      <c r="CX38" s="90">
        <f t="shared" si="17"/>
        <v>4.8889039999999815</v>
      </c>
      <c r="CZ38" s="160">
        <v>14.9</v>
      </c>
      <c r="DA38" s="110">
        <f t="shared" si="18"/>
        <v>4.2608739999999941</v>
      </c>
      <c r="DB38" s="72">
        <v>954</v>
      </c>
      <c r="DC38" s="90">
        <f t="shared" si="19"/>
        <v>4.6920280000000147</v>
      </c>
      <c r="DD38" s="72">
        <v>149</v>
      </c>
      <c r="DE38" s="90">
        <f t="shared" si="20"/>
        <v>4.5072380000000045</v>
      </c>
      <c r="DG38" s="164">
        <v>17.5</v>
      </c>
      <c r="DH38" s="90">
        <f t="shared" si="0"/>
        <v>11.666550000000003</v>
      </c>
      <c r="DI38" s="164">
        <v>17.5</v>
      </c>
      <c r="DJ38" s="90">
        <f t="shared" si="1"/>
        <v>14.583345000000008</v>
      </c>
      <c r="DK38" s="72">
        <v>35</v>
      </c>
      <c r="DL38" s="90">
        <f t="shared" si="2"/>
        <v>1.7500000000000009</v>
      </c>
      <c r="DP38" s="72">
        <v>434</v>
      </c>
      <c r="DQ38" s="90">
        <f t="shared" si="21"/>
        <v>0.21250000000000011</v>
      </c>
      <c r="DR38" s="72">
        <v>54</v>
      </c>
      <c r="DS38" s="90">
        <f t="shared" si="22"/>
        <v>5.6666780000000019</v>
      </c>
      <c r="DV38" s="166">
        <v>8.4</v>
      </c>
      <c r="DW38" s="90">
        <f t="shared" si="23"/>
        <v>4.7999999999999856</v>
      </c>
    </row>
    <row r="39" spans="11:127" x14ac:dyDescent="0.35">
      <c r="K39" s="61">
        <v>37</v>
      </c>
      <c r="Q39" s="111">
        <v>0.37</v>
      </c>
      <c r="R39" s="127">
        <v>0</v>
      </c>
      <c r="T39" s="90">
        <v>0.36</v>
      </c>
      <c r="U39" s="90">
        <v>3.4</v>
      </c>
      <c r="V39" s="90">
        <v>0.35</v>
      </c>
      <c r="W39" s="99">
        <v>4.375</v>
      </c>
      <c r="X39" s="120"/>
      <c r="Y39" s="101"/>
      <c r="Z39" s="123"/>
      <c r="AA39" s="102">
        <v>36</v>
      </c>
      <c r="AB39" s="91">
        <v>1.8</v>
      </c>
      <c r="AC39" s="120"/>
      <c r="AD39" s="102">
        <v>45</v>
      </c>
      <c r="AE39" s="72">
        <f t="shared" si="3"/>
        <v>4.3000000000000149</v>
      </c>
      <c r="AF39" s="120"/>
      <c r="AJ39" s="110">
        <v>1.06</v>
      </c>
      <c r="AK39" s="91">
        <v>1</v>
      </c>
      <c r="AL39" s="115"/>
      <c r="AM39" s="115"/>
      <c r="AO39" s="164">
        <v>18.5</v>
      </c>
      <c r="AP39" s="90">
        <v>18.5</v>
      </c>
      <c r="AR39" s="61"/>
      <c r="AS39" s="113"/>
      <c r="AW39" s="102">
        <v>36</v>
      </c>
      <c r="AX39" s="91">
        <v>1.8</v>
      </c>
      <c r="BC39" s="140">
        <v>1.65</v>
      </c>
      <c r="BD39" s="138">
        <v>6</v>
      </c>
      <c r="BE39" s="90">
        <v>3.55</v>
      </c>
      <c r="BF39" s="124">
        <f t="shared" si="24"/>
        <v>12.222299999999997</v>
      </c>
      <c r="BG39" s="139">
        <v>4.6500000000000004</v>
      </c>
      <c r="BH39" s="124">
        <f t="shared" si="4"/>
        <v>14.166654999999988</v>
      </c>
      <c r="BI39" s="139">
        <v>2.4500000000000002</v>
      </c>
      <c r="BJ39" s="90">
        <f t="shared" si="5"/>
        <v>14.999999994999982</v>
      </c>
      <c r="BM39" s="61"/>
      <c r="BN39" s="61"/>
      <c r="BO39" s="61"/>
      <c r="BP39" s="61"/>
      <c r="BQ39" s="72">
        <v>265</v>
      </c>
      <c r="BR39" s="124">
        <f t="shared" si="7"/>
        <v>7.5</v>
      </c>
      <c r="BS39" s="72">
        <v>325</v>
      </c>
      <c r="BT39" s="90">
        <f t="shared" si="8"/>
        <v>12.499998500000018</v>
      </c>
      <c r="BU39" s="72">
        <v>164</v>
      </c>
      <c r="BV39" s="90">
        <f t="shared" si="9"/>
        <v>11.111110999999969</v>
      </c>
      <c r="BX39" s="72">
        <v>45</v>
      </c>
      <c r="BY39" s="72">
        <f t="shared" si="10"/>
        <v>1.25</v>
      </c>
      <c r="CB39" s="72">
        <v>205</v>
      </c>
      <c r="CC39" s="124">
        <f t="shared" si="12"/>
        <v>5.625</v>
      </c>
      <c r="CD39" s="72">
        <v>785</v>
      </c>
      <c r="CE39" s="90">
        <f t="shared" si="13"/>
        <v>9.3636300000000183</v>
      </c>
      <c r="CG39" s="72">
        <v>93.5</v>
      </c>
      <c r="CH39" s="72">
        <v>3.5</v>
      </c>
      <c r="CQ39" s="102">
        <v>786</v>
      </c>
      <c r="CR39" s="90">
        <f t="shared" si="14"/>
        <v>9.2307800000000206</v>
      </c>
      <c r="CS39" s="102">
        <v>810</v>
      </c>
      <c r="CT39" s="90">
        <f t="shared" si="15"/>
        <v>17.233215000000008</v>
      </c>
      <c r="CU39" s="72">
        <v>870</v>
      </c>
      <c r="CV39" s="90">
        <f t="shared" si="16"/>
        <v>16.929835000000004</v>
      </c>
      <c r="CW39" s="101">
        <v>561</v>
      </c>
      <c r="CX39" s="90">
        <f t="shared" si="17"/>
        <v>4.4444599999999816</v>
      </c>
      <c r="CZ39" s="160">
        <v>15</v>
      </c>
      <c r="DA39" s="110">
        <f t="shared" si="18"/>
        <v>4.2391349999999939</v>
      </c>
      <c r="DB39" s="72">
        <v>955</v>
      </c>
      <c r="DC39" s="90">
        <f t="shared" si="19"/>
        <v>4.6829700000000152</v>
      </c>
      <c r="DD39" s="72">
        <v>150</v>
      </c>
      <c r="DE39" s="90">
        <f t="shared" si="20"/>
        <v>4.4927450000000047</v>
      </c>
      <c r="DG39" s="164">
        <v>18</v>
      </c>
      <c r="DH39" s="90">
        <f t="shared" si="0"/>
        <v>11.999880000000003</v>
      </c>
      <c r="DI39" s="164">
        <v>18</v>
      </c>
      <c r="DJ39" s="90">
        <f t="shared" si="1"/>
        <v>15.000012000000009</v>
      </c>
      <c r="DK39" s="72">
        <v>36</v>
      </c>
      <c r="DL39" s="90">
        <f t="shared" si="2"/>
        <v>1.8000000000000009</v>
      </c>
      <c r="DP39" s="72">
        <v>435</v>
      </c>
      <c r="DQ39" s="90">
        <f t="shared" si="21"/>
        <v>0.21875000000000011</v>
      </c>
      <c r="DR39" s="72">
        <v>55</v>
      </c>
      <c r="DS39" s="90">
        <f t="shared" si="22"/>
        <v>5.8333450000000022</v>
      </c>
      <c r="DV39" s="166">
        <v>8.5</v>
      </c>
      <c r="DW39" s="90">
        <f t="shared" si="23"/>
        <v>4.4999999999999858</v>
      </c>
    </row>
    <row r="40" spans="11:127" x14ac:dyDescent="0.35">
      <c r="K40" s="61">
        <v>38</v>
      </c>
      <c r="Q40" s="111">
        <v>0.38</v>
      </c>
      <c r="R40" s="127">
        <v>0</v>
      </c>
      <c r="T40" s="90">
        <v>0.35</v>
      </c>
      <c r="U40" s="90">
        <v>3.5</v>
      </c>
      <c r="V40" s="90">
        <v>0.36</v>
      </c>
      <c r="W40" s="99">
        <v>4.5</v>
      </c>
      <c r="X40" s="120"/>
      <c r="Y40" s="102"/>
      <c r="Z40" s="123"/>
      <c r="AA40" s="101">
        <v>37</v>
      </c>
      <c r="AB40" s="90">
        <v>1.85</v>
      </c>
      <c r="AC40" s="120"/>
      <c r="AD40" s="102">
        <v>46</v>
      </c>
      <c r="AE40" s="72">
        <f t="shared" si="3"/>
        <v>4.2800000000000153</v>
      </c>
      <c r="AF40" s="120"/>
      <c r="AJ40" s="110">
        <v>1.07</v>
      </c>
      <c r="AK40" s="90">
        <v>0.75</v>
      </c>
      <c r="AL40" s="195"/>
      <c r="AM40" s="195"/>
      <c r="AO40" s="164">
        <v>19</v>
      </c>
      <c r="AP40" s="90">
        <v>19</v>
      </c>
      <c r="AR40" s="61"/>
      <c r="AS40" s="113"/>
      <c r="AW40" s="101">
        <v>37</v>
      </c>
      <c r="AX40" s="90">
        <v>1.85</v>
      </c>
      <c r="BC40" s="141">
        <v>1.66</v>
      </c>
      <c r="BD40" s="137">
        <v>5.6000000000001</v>
      </c>
      <c r="BE40" s="90">
        <v>3.56</v>
      </c>
      <c r="BF40" s="124">
        <f t="shared" si="24"/>
        <v>12.000079999999997</v>
      </c>
      <c r="BG40" s="139">
        <v>4.66</v>
      </c>
      <c r="BH40" s="124">
        <f t="shared" si="4"/>
        <v>13.999987999999988</v>
      </c>
      <c r="BI40" s="139">
        <v>2.46</v>
      </c>
      <c r="BJ40" s="90">
        <f t="shared" si="5"/>
        <v>14.857142851999981</v>
      </c>
      <c r="BM40" s="61"/>
      <c r="BN40" s="61"/>
      <c r="BO40" s="61"/>
      <c r="BP40" s="61"/>
      <c r="BQ40" s="72">
        <v>266</v>
      </c>
      <c r="BR40" s="124">
        <f t="shared" si="7"/>
        <v>7</v>
      </c>
      <c r="BS40" s="72">
        <v>326</v>
      </c>
      <c r="BT40" s="90">
        <f t="shared" si="8"/>
        <v>12.142855600000019</v>
      </c>
      <c r="BU40" s="72">
        <v>165</v>
      </c>
      <c r="BV40" s="90">
        <f t="shared" si="9"/>
        <v>10.714285599999968</v>
      </c>
      <c r="BX40" s="72">
        <v>46</v>
      </c>
      <c r="BY40" s="72">
        <f t="shared" si="10"/>
        <v>1</v>
      </c>
      <c r="CB40" s="100">
        <v>206</v>
      </c>
      <c r="CC40" s="124">
        <f t="shared" si="12"/>
        <v>5.5</v>
      </c>
      <c r="CD40" s="100">
        <v>786</v>
      </c>
      <c r="CE40" s="90">
        <f t="shared" si="13"/>
        <v>9.3454480000000189</v>
      </c>
      <c r="CG40" s="72">
        <v>93.6</v>
      </c>
      <c r="CH40" s="72">
        <v>3.6</v>
      </c>
      <c r="CQ40" s="102">
        <v>787</v>
      </c>
      <c r="CR40" s="90">
        <f t="shared" si="14"/>
        <v>8.9230880000000212</v>
      </c>
      <c r="CS40" s="102">
        <v>811</v>
      </c>
      <c r="CT40" s="90">
        <f t="shared" si="15"/>
        <v>17.154164000000009</v>
      </c>
      <c r="CU40" s="72">
        <v>871</v>
      </c>
      <c r="CV40" s="90">
        <f t="shared" si="16"/>
        <v>16.842116000000004</v>
      </c>
      <c r="CW40" s="102">
        <v>562</v>
      </c>
      <c r="CX40" s="90">
        <f t="shared" si="17"/>
        <v>4.0000159999999818</v>
      </c>
      <c r="CZ40" s="160">
        <v>15.1</v>
      </c>
      <c r="DA40" s="110">
        <f t="shared" si="18"/>
        <v>4.2173959999999937</v>
      </c>
      <c r="DB40" s="72">
        <v>956</v>
      </c>
      <c r="DC40" s="90">
        <f t="shared" si="19"/>
        <v>4.6739120000000156</v>
      </c>
      <c r="DD40" s="72">
        <v>151</v>
      </c>
      <c r="DE40" s="90">
        <f t="shared" si="20"/>
        <v>4.4782520000000048</v>
      </c>
      <c r="DG40" s="164">
        <v>18.5</v>
      </c>
      <c r="DH40" s="90">
        <f t="shared" si="0"/>
        <v>12.333210000000003</v>
      </c>
      <c r="DI40" s="164">
        <v>18.5</v>
      </c>
      <c r="DJ40" s="90">
        <f t="shared" si="1"/>
        <v>15.416679000000009</v>
      </c>
      <c r="DK40" s="72">
        <v>37</v>
      </c>
      <c r="DL40" s="90">
        <f t="shared" si="2"/>
        <v>1.850000000000001</v>
      </c>
      <c r="DP40" s="72">
        <v>436</v>
      </c>
      <c r="DQ40" s="90">
        <f t="shared" si="21"/>
        <v>0.22500000000000012</v>
      </c>
      <c r="DR40" s="72">
        <v>56</v>
      </c>
      <c r="DS40" s="90">
        <f t="shared" si="22"/>
        <v>6.0000120000000026</v>
      </c>
      <c r="DV40" s="166">
        <v>8.6</v>
      </c>
      <c r="DW40" s="90">
        <f t="shared" si="23"/>
        <v>4.199999999999986</v>
      </c>
    </row>
    <row r="41" spans="11:127" x14ac:dyDescent="0.35">
      <c r="K41" s="61">
        <v>39</v>
      </c>
      <c r="Q41" s="111">
        <v>0.39</v>
      </c>
      <c r="R41" s="127">
        <v>0</v>
      </c>
      <c r="T41" s="90">
        <v>0.34</v>
      </c>
      <c r="U41" s="90">
        <v>3.6</v>
      </c>
      <c r="V41" s="90">
        <v>0.37</v>
      </c>
      <c r="W41" s="99">
        <v>4.625</v>
      </c>
      <c r="X41" s="120"/>
      <c r="Y41" s="102"/>
      <c r="Z41" s="123"/>
      <c r="AA41" s="101">
        <v>38</v>
      </c>
      <c r="AB41" s="90">
        <v>1.9</v>
      </c>
      <c r="AC41" s="120"/>
      <c r="AD41" s="102">
        <v>47</v>
      </c>
      <c r="AE41" s="72">
        <f t="shared" si="3"/>
        <v>4.2600000000000158</v>
      </c>
      <c r="AF41" s="120"/>
      <c r="AJ41" s="90">
        <v>1.08</v>
      </c>
      <c r="AK41" s="90">
        <v>0.5</v>
      </c>
      <c r="AL41" s="195"/>
      <c r="AM41" s="195"/>
      <c r="AO41" s="164">
        <v>19.5</v>
      </c>
      <c r="AP41" s="90">
        <v>19.5</v>
      </c>
      <c r="AR41" s="61"/>
      <c r="AS41" s="113"/>
      <c r="AW41" s="101">
        <v>38</v>
      </c>
      <c r="AX41" s="90">
        <v>1.9</v>
      </c>
      <c r="BC41" s="141">
        <v>1.67</v>
      </c>
      <c r="BD41" s="137">
        <v>5.2000000000000997</v>
      </c>
      <c r="BE41" s="90">
        <v>3.57</v>
      </c>
      <c r="BF41" s="124">
        <f t="shared" si="24"/>
        <v>11.777859999999997</v>
      </c>
      <c r="BG41" s="139">
        <v>4.67</v>
      </c>
      <c r="BH41" s="124">
        <f t="shared" si="4"/>
        <v>13.833320999999987</v>
      </c>
      <c r="BI41" s="139">
        <v>2.4700000000000002</v>
      </c>
      <c r="BJ41" s="90">
        <f t="shared" si="5"/>
        <v>14.714285708999981</v>
      </c>
      <c r="BM41" s="61"/>
      <c r="BN41" s="61"/>
      <c r="BO41" s="61"/>
      <c r="BP41" s="61"/>
      <c r="BQ41" s="72">
        <v>267</v>
      </c>
      <c r="BR41" s="124">
        <f t="shared" si="7"/>
        <v>6.5</v>
      </c>
      <c r="BS41" s="72">
        <v>327</v>
      </c>
      <c r="BT41" s="90">
        <f t="shared" si="8"/>
        <v>11.785712700000019</v>
      </c>
      <c r="BU41" s="72">
        <v>166</v>
      </c>
      <c r="BV41" s="90">
        <f t="shared" si="9"/>
        <v>10.317460199999967</v>
      </c>
      <c r="BX41" s="72">
        <v>47</v>
      </c>
      <c r="BY41" s="72">
        <f t="shared" si="10"/>
        <v>0.75</v>
      </c>
      <c r="CB41" s="72">
        <v>207</v>
      </c>
      <c r="CC41" s="124">
        <f t="shared" si="12"/>
        <v>5.375</v>
      </c>
      <c r="CD41" s="72">
        <v>787</v>
      </c>
      <c r="CE41" s="90">
        <f t="shared" si="13"/>
        <v>9.3272660000000194</v>
      </c>
      <c r="CG41" s="72">
        <v>93.7</v>
      </c>
      <c r="CH41" s="72">
        <v>3.7</v>
      </c>
      <c r="CQ41" s="102">
        <v>788</v>
      </c>
      <c r="CR41" s="90">
        <f t="shared" si="14"/>
        <v>8.6153960000000218</v>
      </c>
      <c r="CS41" s="102">
        <v>812</v>
      </c>
      <c r="CT41" s="90">
        <f t="shared" si="15"/>
        <v>17.075113000000009</v>
      </c>
      <c r="CU41" s="72">
        <v>872</v>
      </c>
      <c r="CV41" s="90">
        <f t="shared" si="16"/>
        <v>16.754397000000004</v>
      </c>
      <c r="CW41" s="101">
        <v>563</v>
      </c>
      <c r="CX41" s="90">
        <f t="shared" si="17"/>
        <v>3.555571999999982</v>
      </c>
      <c r="CZ41" s="160">
        <v>15.2</v>
      </c>
      <c r="DA41" s="110">
        <f t="shared" si="18"/>
        <v>4.1956569999999935</v>
      </c>
      <c r="DB41" s="72">
        <v>957</v>
      </c>
      <c r="DC41" s="90">
        <f t="shared" si="19"/>
        <v>4.664854000000016</v>
      </c>
      <c r="DD41" s="72">
        <v>152</v>
      </c>
      <c r="DE41" s="90">
        <f t="shared" si="20"/>
        <v>4.4637590000000049</v>
      </c>
      <c r="DG41" s="164">
        <v>19</v>
      </c>
      <c r="DH41" s="90">
        <f t="shared" si="0"/>
        <v>12.666540000000003</v>
      </c>
      <c r="DI41" s="164">
        <v>19</v>
      </c>
      <c r="DJ41" s="90">
        <f t="shared" si="1"/>
        <v>15.833346000000009</v>
      </c>
      <c r="DK41" s="72">
        <v>38</v>
      </c>
      <c r="DL41" s="90">
        <f t="shared" si="2"/>
        <v>1.900000000000001</v>
      </c>
      <c r="DP41" s="72">
        <v>437</v>
      </c>
      <c r="DQ41" s="90">
        <f t="shared" si="21"/>
        <v>0.23125000000000012</v>
      </c>
      <c r="DR41" s="72">
        <v>57</v>
      </c>
      <c r="DS41" s="90">
        <f t="shared" si="22"/>
        <v>6.1666790000000029</v>
      </c>
      <c r="DV41" s="166">
        <v>8.6999999999999993</v>
      </c>
      <c r="DW41" s="90">
        <f t="shared" si="23"/>
        <v>3.8999999999999861</v>
      </c>
    </row>
    <row r="42" spans="11:127" x14ac:dyDescent="0.35">
      <c r="K42" s="61">
        <v>40</v>
      </c>
      <c r="Q42" s="111">
        <v>0.4</v>
      </c>
      <c r="R42" s="127">
        <v>0</v>
      </c>
      <c r="T42" s="90">
        <v>0.33</v>
      </c>
      <c r="U42" s="90">
        <v>3.7</v>
      </c>
      <c r="V42" s="90">
        <v>0.38</v>
      </c>
      <c r="W42" s="99">
        <v>4.75</v>
      </c>
      <c r="X42" s="120"/>
      <c r="Y42" s="102"/>
      <c r="Z42" s="123"/>
      <c r="AA42" s="102">
        <v>39</v>
      </c>
      <c r="AB42" s="90">
        <v>1.95</v>
      </c>
      <c r="AC42" s="120"/>
      <c r="AD42" s="102">
        <v>48</v>
      </c>
      <c r="AE42" s="72">
        <f t="shared" si="3"/>
        <v>4.2400000000000162</v>
      </c>
      <c r="AF42" s="120"/>
      <c r="AJ42" s="90">
        <v>1.0900000000000001</v>
      </c>
      <c r="AK42" s="90">
        <v>0.25</v>
      </c>
      <c r="AL42" s="195"/>
      <c r="AM42" s="195"/>
      <c r="AO42" s="164">
        <v>20</v>
      </c>
      <c r="AP42" s="90">
        <v>20</v>
      </c>
      <c r="AR42" s="61"/>
      <c r="AS42" s="113"/>
      <c r="AW42" s="102">
        <v>39</v>
      </c>
      <c r="AX42" s="90">
        <v>1.95</v>
      </c>
      <c r="BC42" s="139">
        <v>1.68</v>
      </c>
      <c r="BD42" s="138">
        <v>4.8000000000001002</v>
      </c>
      <c r="BE42" s="90">
        <v>3.58</v>
      </c>
      <c r="BF42" s="124">
        <f t="shared" si="24"/>
        <v>11.555639999999997</v>
      </c>
      <c r="BG42" s="139">
        <v>4.68</v>
      </c>
      <c r="BH42" s="124">
        <f t="shared" si="4"/>
        <v>13.666653999999987</v>
      </c>
      <c r="BI42" s="139">
        <v>2.48</v>
      </c>
      <c r="BJ42" s="90">
        <f t="shared" si="5"/>
        <v>14.57142856599998</v>
      </c>
      <c r="BM42" s="61"/>
      <c r="BN42" s="61"/>
      <c r="BO42" s="61"/>
      <c r="BP42" s="61"/>
      <c r="BQ42" s="72">
        <v>268</v>
      </c>
      <c r="BR42" s="124">
        <f t="shared" si="7"/>
        <v>6</v>
      </c>
      <c r="BS42" s="72">
        <v>328</v>
      </c>
      <c r="BT42" s="90">
        <f t="shared" si="8"/>
        <v>11.42856980000002</v>
      </c>
      <c r="BU42" s="72">
        <v>167</v>
      </c>
      <c r="BV42" s="90">
        <f t="shared" si="9"/>
        <v>9.9206347999999664</v>
      </c>
      <c r="BX42" s="72">
        <v>48</v>
      </c>
      <c r="BY42" s="72">
        <f t="shared" si="10"/>
        <v>0.5</v>
      </c>
      <c r="CB42" s="72">
        <v>208</v>
      </c>
      <c r="CC42" s="124">
        <f t="shared" si="12"/>
        <v>5.25</v>
      </c>
      <c r="CD42" s="100">
        <v>788</v>
      </c>
      <c r="CE42" s="90">
        <f t="shared" si="13"/>
        <v>9.3090840000000199</v>
      </c>
      <c r="CG42" s="72">
        <v>93.8</v>
      </c>
      <c r="CH42" s="72">
        <v>3.8</v>
      </c>
      <c r="CQ42" s="102">
        <v>789</v>
      </c>
      <c r="CR42" s="90">
        <f t="shared" si="14"/>
        <v>8.3077040000000224</v>
      </c>
      <c r="CS42" s="102">
        <v>813</v>
      </c>
      <c r="CT42" s="90">
        <f t="shared" si="15"/>
        <v>16.996062000000009</v>
      </c>
      <c r="CU42" s="72">
        <v>873</v>
      </c>
      <c r="CV42" s="90">
        <f t="shared" si="16"/>
        <v>16.666678000000005</v>
      </c>
      <c r="CW42" s="101">
        <v>564</v>
      </c>
      <c r="CX42" s="90">
        <f t="shared" si="17"/>
        <v>3.1111279999999821</v>
      </c>
      <c r="CZ42" s="160">
        <v>15.3</v>
      </c>
      <c r="DA42" s="110">
        <f t="shared" si="18"/>
        <v>4.1739179999999934</v>
      </c>
      <c r="DB42" s="72">
        <v>958</v>
      </c>
      <c r="DC42" s="90">
        <f t="shared" si="19"/>
        <v>4.6557960000000165</v>
      </c>
      <c r="DD42" s="72">
        <v>153</v>
      </c>
      <c r="DE42" s="90">
        <f t="shared" si="20"/>
        <v>4.4492660000000051</v>
      </c>
      <c r="DG42" s="164">
        <v>19.5</v>
      </c>
      <c r="DH42" s="90">
        <f t="shared" si="0"/>
        <v>12.999870000000003</v>
      </c>
      <c r="DI42" s="164">
        <v>19.5</v>
      </c>
      <c r="DJ42" s="90">
        <f t="shared" si="1"/>
        <v>16.25001300000001</v>
      </c>
      <c r="DK42" s="72">
        <v>39</v>
      </c>
      <c r="DL42" s="90">
        <f t="shared" si="2"/>
        <v>1.9500000000000011</v>
      </c>
      <c r="DP42" s="72">
        <v>438</v>
      </c>
      <c r="DQ42" s="90">
        <f t="shared" si="21"/>
        <v>0.23750000000000013</v>
      </c>
      <c r="DR42" s="72">
        <v>58</v>
      </c>
      <c r="DS42" s="90">
        <f t="shared" si="22"/>
        <v>6.3333460000000033</v>
      </c>
      <c r="DV42" s="166">
        <v>8.8000000000000007</v>
      </c>
      <c r="DW42" s="90">
        <f t="shared" si="23"/>
        <v>3.5999999999999863</v>
      </c>
    </row>
    <row r="43" spans="11:127" x14ac:dyDescent="0.35">
      <c r="K43" s="61">
        <v>41</v>
      </c>
      <c r="Q43" s="111">
        <v>0.41</v>
      </c>
      <c r="R43" s="127">
        <v>0</v>
      </c>
      <c r="T43" s="90">
        <v>0.32</v>
      </c>
      <c r="U43" s="90">
        <v>3.8</v>
      </c>
      <c r="V43" s="90">
        <v>0.39</v>
      </c>
      <c r="W43" s="99">
        <v>4.875</v>
      </c>
      <c r="X43" s="120"/>
      <c r="Y43" s="102"/>
      <c r="Z43" s="123"/>
      <c r="AA43" s="101">
        <v>40</v>
      </c>
      <c r="AB43" s="91">
        <v>2</v>
      </c>
      <c r="AC43" s="120"/>
      <c r="AD43" s="102">
        <v>49</v>
      </c>
      <c r="AE43" s="72">
        <f t="shared" si="3"/>
        <v>4.2200000000000166</v>
      </c>
      <c r="AF43" s="120"/>
      <c r="AJ43" s="110">
        <v>1.1000000000000001</v>
      </c>
      <c r="AK43" s="90">
        <v>0</v>
      </c>
      <c r="AL43" s="195"/>
      <c r="AM43" s="195"/>
      <c r="AO43" s="164">
        <v>20.5</v>
      </c>
      <c r="AP43" s="90">
        <v>20.5</v>
      </c>
      <c r="AR43" s="61"/>
      <c r="AS43" s="113"/>
      <c r="AW43" s="101">
        <v>40</v>
      </c>
      <c r="AX43" s="91">
        <v>2</v>
      </c>
      <c r="BC43" s="140">
        <v>1.69</v>
      </c>
      <c r="BD43" s="138">
        <v>4.4000000000000998</v>
      </c>
      <c r="BE43" s="90">
        <v>3.59</v>
      </c>
      <c r="BF43" s="124">
        <f t="shared" si="24"/>
        <v>11.333419999999997</v>
      </c>
      <c r="BG43" s="139">
        <v>4.6900000000000004</v>
      </c>
      <c r="BH43" s="124">
        <f t="shared" si="4"/>
        <v>13.499986999999987</v>
      </c>
      <c r="BI43" s="139">
        <v>2.4900000000000002</v>
      </c>
      <c r="BJ43" s="90">
        <f t="shared" si="5"/>
        <v>14.42857142299998</v>
      </c>
      <c r="BM43" s="61"/>
      <c r="BN43" s="61"/>
      <c r="BO43" s="61"/>
      <c r="BP43" s="61"/>
      <c r="BQ43" s="72">
        <v>269</v>
      </c>
      <c r="BR43" s="124">
        <f t="shared" si="7"/>
        <v>5.5</v>
      </c>
      <c r="BS43" s="72">
        <v>329</v>
      </c>
      <c r="BT43" s="90">
        <f t="shared" si="8"/>
        <v>11.07142690000002</v>
      </c>
      <c r="BU43" s="72">
        <v>168</v>
      </c>
      <c r="BV43" s="90">
        <f t="shared" si="9"/>
        <v>9.5238093999999656</v>
      </c>
      <c r="BX43" s="72">
        <v>49</v>
      </c>
      <c r="BY43" s="72">
        <f t="shared" si="10"/>
        <v>0.25</v>
      </c>
      <c r="CB43" s="72">
        <v>209</v>
      </c>
      <c r="CC43" s="124">
        <f t="shared" si="12"/>
        <v>5.125</v>
      </c>
      <c r="CD43" s="72">
        <v>789</v>
      </c>
      <c r="CE43" s="90">
        <f t="shared" si="13"/>
        <v>9.2909020000000204</v>
      </c>
      <c r="CG43" s="72">
        <v>93.9</v>
      </c>
      <c r="CH43" s="72">
        <v>3.9</v>
      </c>
      <c r="CQ43" s="102">
        <v>790</v>
      </c>
      <c r="CR43" s="90">
        <f t="shared" si="14"/>
        <v>8.000012000000023</v>
      </c>
      <c r="CS43" s="102">
        <v>814</v>
      </c>
      <c r="CT43" s="90">
        <f t="shared" si="15"/>
        <v>16.917011000000009</v>
      </c>
      <c r="CU43" s="72">
        <v>874</v>
      </c>
      <c r="CV43" s="90">
        <f t="shared" si="16"/>
        <v>16.578959000000005</v>
      </c>
      <c r="CW43" s="102">
        <v>565</v>
      </c>
      <c r="CX43" s="90">
        <f t="shared" si="17"/>
        <v>2.6666839999999823</v>
      </c>
      <c r="CZ43" s="160">
        <v>15.4</v>
      </c>
      <c r="DA43" s="110">
        <f t="shared" si="18"/>
        <v>4.1521789999999932</v>
      </c>
      <c r="DB43" s="72">
        <v>959</v>
      </c>
      <c r="DC43" s="90">
        <f t="shared" si="19"/>
        <v>4.6467380000000169</v>
      </c>
      <c r="DD43" s="72">
        <v>154</v>
      </c>
      <c r="DE43" s="90">
        <f t="shared" si="20"/>
        <v>4.4347730000000052</v>
      </c>
      <c r="DG43" s="164">
        <v>20</v>
      </c>
      <c r="DH43" s="90">
        <f t="shared" si="0"/>
        <v>13.333200000000003</v>
      </c>
      <c r="DI43" s="164">
        <v>20</v>
      </c>
      <c r="DJ43" s="90">
        <f t="shared" si="1"/>
        <v>16.66668000000001</v>
      </c>
      <c r="DK43" s="72">
        <v>40</v>
      </c>
      <c r="DL43" s="90">
        <f t="shared" si="2"/>
        <v>2.0000000000000009</v>
      </c>
      <c r="DP43" s="72">
        <v>439</v>
      </c>
      <c r="DQ43" s="90">
        <f t="shared" si="21"/>
        <v>0.24375000000000013</v>
      </c>
      <c r="DR43" s="72">
        <v>59</v>
      </c>
      <c r="DS43" s="90">
        <f t="shared" si="22"/>
        <v>6.5000130000000036</v>
      </c>
      <c r="DV43" s="166">
        <v>8.9</v>
      </c>
      <c r="DW43" s="90">
        <f t="shared" si="23"/>
        <v>3.2999999999999865</v>
      </c>
    </row>
    <row r="44" spans="11:127" x14ac:dyDescent="0.35">
      <c r="K44" s="61">
        <v>42</v>
      </c>
      <c r="Q44" s="111">
        <v>0.42</v>
      </c>
      <c r="R44" s="127">
        <v>0</v>
      </c>
      <c r="T44" s="90">
        <v>0.31</v>
      </c>
      <c r="U44" s="90">
        <v>3.9</v>
      </c>
      <c r="V44" s="90">
        <v>0.4</v>
      </c>
      <c r="W44" s="99">
        <v>5</v>
      </c>
      <c r="X44" s="120"/>
      <c r="Y44" s="102"/>
      <c r="Z44" s="123"/>
      <c r="AA44" s="101">
        <v>41</v>
      </c>
      <c r="AB44" s="90">
        <v>2.0499999999999998</v>
      </c>
      <c r="AC44" s="120"/>
      <c r="AD44" s="102">
        <v>50</v>
      </c>
      <c r="AE44" s="72">
        <f t="shared" si="3"/>
        <v>4.2000000000000171</v>
      </c>
      <c r="AF44" s="120"/>
      <c r="AJ44" s="90" t="s">
        <v>167</v>
      </c>
      <c r="AK44" s="197" t="s">
        <v>265</v>
      </c>
      <c r="AL44" s="196"/>
      <c r="AM44" s="196"/>
      <c r="AO44" s="164">
        <v>21</v>
      </c>
      <c r="AP44" s="90">
        <v>21</v>
      </c>
      <c r="AW44" s="101">
        <v>41</v>
      </c>
      <c r="AX44" s="90">
        <v>2.0499999999999998</v>
      </c>
      <c r="BC44" s="140">
        <v>1.7</v>
      </c>
      <c r="BD44" s="137">
        <v>4.0000000000001004</v>
      </c>
      <c r="BE44" s="90">
        <v>3.6</v>
      </c>
      <c r="BF44" s="124">
        <f t="shared" si="24"/>
        <v>11.111199999999997</v>
      </c>
      <c r="BG44" s="139">
        <v>4.7</v>
      </c>
      <c r="BH44" s="124">
        <f t="shared" si="4"/>
        <v>13.333319999999986</v>
      </c>
      <c r="BI44" s="139">
        <v>2.5</v>
      </c>
      <c r="BJ44" s="90">
        <f t="shared" si="5"/>
        <v>14.285714279999979</v>
      </c>
      <c r="BM44" s="61"/>
      <c r="BN44" s="61"/>
      <c r="BO44" s="61"/>
      <c r="BP44" s="61"/>
      <c r="BQ44" s="72">
        <v>270</v>
      </c>
      <c r="BR44" s="124">
        <f t="shared" si="7"/>
        <v>5</v>
      </c>
      <c r="BS44" s="72">
        <v>330</v>
      </c>
      <c r="BT44" s="90">
        <f t="shared" si="8"/>
        <v>10.714284000000021</v>
      </c>
      <c r="BU44" s="72">
        <v>169</v>
      </c>
      <c r="BV44" s="90">
        <f t="shared" si="9"/>
        <v>9.1269839999999647</v>
      </c>
      <c r="BX44" s="72">
        <v>50</v>
      </c>
      <c r="BY44" s="72">
        <f t="shared" si="10"/>
        <v>0</v>
      </c>
      <c r="CB44" s="100">
        <v>210</v>
      </c>
      <c r="CC44" s="124">
        <f t="shared" si="12"/>
        <v>5</v>
      </c>
      <c r="CD44" s="100">
        <v>790</v>
      </c>
      <c r="CE44" s="90">
        <f t="shared" si="13"/>
        <v>9.2727200000000209</v>
      </c>
      <c r="CG44" s="72">
        <v>94</v>
      </c>
      <c r="CH44" s="72">
        <v>4</v>
      </c>
      <c r="CQ44" s="102">
        <v>791</v>
      </c>
      <c r="CR44" s="90">
        <f t="shared" si="14"/>
        <v>7.6923200000000227</v>
      </c>
      <c r="CS44" s="102">
        <v>815</v>
      </c>
      <c r="CT44" s="90">
        <f t="shared" si="15"/>
        <v>16.83796000000001</v>
      </c>
      <c r="CU44" s="72">
        <v>875</v>
      </c>
      <c r="CV44" s="90">
        <f t="shared" si="16"/>
        <v>16.491240000000005</v>
      </c>
      <c r="CW44" s="101">
        <v>566</v>
      </c>
      <c r="CX44" s="90">
        <f t="shared" si="17"/>
        <v>2.2222399999999825</v>
      </c>
      <c r="CZ44" s="160">
        <v>15.5</v>
      </c>
      <c r="DA44" s="110">
        <f t="shared" si="18"/>
        <v>4.130439999999993</v>
      </c>
      <c r="DB44" s="72">
        <v>960</v>
      </c>
      <c r="DC44" s="90">
        <f t="shared" si="19"/>
        <v>4.6376800000000173</v>
      </c>
      <c r="DD44" s="72">
        <v>155</v>
      </c>
      <c r="DE44" s="90">
        <f t="shared" si="20"/>
        <v>4.4202800000000053</v>
      </c>
      <c r="DG44" s="164">
        <v>20.5</v>
      </c>
      <c r="DH44" s="90">
        <f t="shared" si="0"/>
        <v>13.666530000000003</v>
      </c>
      <c r="DI44" s="164">
        <v>20.5</v>
      </c>
      <c r="DJ44" s="90">
        <f t="shared" si="1"/>
        <v>17.08334700000001</v>
      </c>
      <c r="DK44" s="72">
        <v>41</v>
      </c>
      <c r="DL44" s="90">
        <f t="shared" si="2"/>
        <v>2.0500000000000007</v>
      </c>
      <c r="DP44" s="72">
        <v>440</v>
      </c>
      <c r="DQ44" s="90">
        <f t="shared" si="21"/>
        <v>0.25000000000000011</v>
      </c>
      <c r="DR44" s="72">
        <v>60</v>
      </c>
      <c r="DS44" s="90">
        <f t="shared" si="22"/>
        <v>6.6666800000000039</v>
      </c>
      <c r="DV44" s="166">
        <v>9</v>
      </c>
      <c r="DW44" s="90">
        <f t="shared" si="23"/>
        <v>2.9999999999999867</v>
      </c>
    </row>
    <row r="45" spans="11:127" x14ac:dyDescent="0.35">
      <c r="K45" s="61">
        <v>43</v>
      </c>
      <c r="Q45" s="111">
        <v>0.43</v>
      </c>
      <c r="R45" s="127">
        <v>0</v>
      </c>
      <c r="T45" s="90">
        <v>0.3</v>
      </c>
      <c r="U45" s="90">
        <v>4</v>
      </c>
      <c r="V45" s="72" t="s">
        <v>139</v>
      </c>
      <c r="W45" s="99">
        <v>5</v>
      </c>
      <c r="X45" s="120"/>
      <c r="Y45" s="102"/>
      <c r="Z45" s="123"/>
      <c r="AA45" s="102">
        <v>42</v>
      </c>
      <c r="AB45" s="90">
        <v>2.1</v>
      </c>
      <c r="AC45" s="120"/>
      <c r="AD45" s="102">
        <v>51</v>
      </c>
      <c r="AE45" s="72">
        <f t="shared" si="3"/>
        <v>4.1800000000000175</v>
      </c>
      <c r="AF45" s="120"/>
      <c r="AJ45" s="112"/>
      <c r="AO45" s="164">
        <v>21.5</v>
      </c>
      <c r="AP45" s="90">
        <v>21.5</v>
      </c>
      <c r="AW45" s="102">
        <v>42</v>
      </c>
      <c r="AX45" s="90">
        <v>2.1</v>
      </c>
      <c r="BC45" s="140">
        <v>1.71</v>
      </c>
      <c r="BD45" s="137">
        <v>3.6000000000001</v>
      </c>
      <c r="BE45" s="90">
        <v>3.61</v>
      </c>
      <c r="BF45" s="124">
        <f t="shared" si="24"/>
        <v>10.888979999999997</v>
      </c>
      <c r="BG45" s="139">
        <v>4.71</v>
      </c>
      <c r="BH45" s="124">
        <f t="shared" si="4"/>
        <v>13.166652999999986</v>
      </c>
      <c r="BI45" s="139">
        <v>2.5099999999999998</v>
      </c>
      <c r="BJ45" s="90">
        <f t="shared" si="5"/>
        <v>14.142857136999979</v>
      </c>
      <c r="BM45" s="61"/>
      <c r="BN45" s="61"/>
      <c r="BO45" s="61"/>
      <c r="BP45" s="61"/>
      <c r="BQ45" s="72">
        <v>271</v>
      </c>
      <c r="BR45" s="124">
        <f t="shared" si="7"/>
        <v>4.5</v>
      </c>
      <c r="BS45" s="72">
        <v>331</v>
      </c>
      <c r="BT45" s="90">
        <f t="shared" si="8"/>
        <v>10.357141100000021</v>
      </c>
      <c r="BU45" s="72">
        <v>170</v>
      </c>
      <c r="BV45" s="90">
        <f t="shared" si="9"/>
        <v>8.7301585999999638</v>
      </c>
      <c r="BX45" s="72" t="s">
        <v>249</v>
      </c>
      <c r="BY45" s="72" t="s">
        <v>265</v>
      </c>
      <c r="CB45" s="72">
        <v>211</v>
      </c>
      <c r="CC45" s="124">
        <f t="shared" si="12"/>
        <v>4.875</v>
      </c>
      <c r="CD45" s="72">
        <v>791</v>
      </c>
      <c r="CE45" s="90">
        <f t="shared" si="13"/>
        <v>9.2545380000000215</v>
      </c>
      <c r="CG45" s="72">
        <v>94.1</v>
      </c>
      <c r="CH45" s="72">
        <v>4.0999999999999996</v>
      </c>
      <c r="CQ45" s="102">
        <v>792</v>
      </c>
      <c r="CR45" s="90">
        <f t="shared" si="14"/>
        <v>7.3846280000000224</v>
      </c>
      <c r="CS45" s="102">
        <v>816</v>
      </c>
      <c r="CT45" s="90">
        <f t="shared" si="15"/>
        <v>16.75890900000001</v>
      </c>
      <c r="CU45" s="72">
        <v>876</v>
      </c>
      <c r="CV45" s="90">
        <f t="shared" si="16"/>
        <v>16.403521000000005</v>
      </c>
      <c r="CW45" s="101">
        <v>567</v>
      </c>
      <c r="CX45" s="90">
        <f t="shared" si="17"/>
        <v>1.7777959999999824</v>
      </c>
      <c r="CZ45" s="160">
        <v>15.6</v>
      </c>
      <c r="DA45" s="110">
        <f t="shared" si="18"/>
        <v>4.1087009999999928</v>
      </c>
      <c r="DB45" s="72">
        <v>961</v>
      </c>
      <c r="DC45" s="90">
        <f t="shared" si="19"/>
        <v>4.6286220000000178</v>
      </c>
      <c r="DD45" s="72">
        <v>156</v>
      </c>
      <c r="DE45" s="90">
        <f t="shared" si="20"/>
        <v>4.4057870000000054</v>
      </c>
      <c r="DG45" s="164">
        <v>21</v>
      </c>
      <c r="DH45" s="90">
        <f t="shared" si="0"/>
        <v>13.999860000000004</v>
      </c>
      <c r="DI45" s="164">
        <v>21</v>
      </c>
      <c r="DJ45" s="90">
        <f t="shared" si="1"/>
        <v>17.500014000000011</v>
      </c>
      <c r="DK45" s="72">
        <v>42</v>
      </c>
      <c r="DL45" s="90">
        <f t="shared" si="2"/>
        <v>2.1000000000000005</v>
      </c>
      <c r="DP45" s="72">
        <v>441</v>
      </c>
      <c r="DQ45" s="90">
        <f t="shared" si="21"/>
        <v>0.25625000000000009</v>
      </c>
      <c r="DR45" s="72">
        <v>61</v>
      </c>
      <c r="DS45" s="90">
        <f t="shared" si="22"/>
        <v>6.8333470000000043</v>
      </c>
      <c r="DV45" s="166">
        <v>9.1</v>
      </c>
      <c r="DW45" s="90">
        <f t="shared" si="23"/>
        <v>2.6999999999999869</v>
      </c>
    </row>
    <row r="46" spans="11:127" x14ac:dyDescent="0.35">
      <c r="K46" s="61">
        <v>44</v>
      </c>
      <c r="Q46" s="111">
        <v>0.44</v>
      </c>
      <c r="R46" s="127">
        <v>0</v>
      </c>
      <c r="T46" s="90">
        <v>0.28999999999999998</v>
      </c>
      <c r="U46" s="90">
        <v>4.0999999999999996</v>
      </c>
      <c r="Y46" s="102"/>
      <c r="Z46" s="123"/>
      <c r="AA46" s="101">
        <v>43</v>
      </c>
      <c r="AB46" s="90">
        <v>2.15</v>
      </c>
      <c r="AD46" s="102">
        <v>52</v>
      </c>
      <c r="AE46" s="72">
        <f t="shared" si="3"/>
        <v>4.1600000000000179</v>
      </c>
      <c r="AJ46" s="112"/>
      <c r="AO46" s="164">
        <v>22</v>
      </c>
      <c r="AP46" s="90">
        <v>22</v>
      </c>
      <c r="AW46" s="101">
        <v>43</v>
      </c>
      <c r="AX46" s="90">
        <v>2.15</v>
      </c>
      <c r="BC46" s="140">
        <v>1.72</v>
      </c>
      <c r="BD46" s="138">
        <v>3.2000000000001001</v>
      </c>
      <c r="BE46" s="90">
        <v>3.62</v>
      </c>
      <c r="BF46" s="124">
        <f t="shared" si="24"/>
        <v>10.666759999999996</v>
      </c>
      <c r="BG46" s="139">
        <v>4.72</v>
      </c>
      <c r="BH46" s="124">
        <f t="shared" si="4"/>
        <v>12.999985999999986</v>
      </c>
      <c r="BI46" s="139">
        <v>2.52</v>
      </c>
      <c r="BJ46" s="90">
        <f t="shared" si="5"/>
        <v>13.999999993999978</v>
      </c>
      <c r="BM46" s="61"/>
      <c r="BN46" s="61"/>
      <c r="BO46" s="61"/>
      <c r="BP46" s="61"/>
      <c r="BQ46" s="72">
        <v>272</v>
      </c>
      <c r="BR46" s="124">
        <f t="shared" si="7"/>
        <v>4</v>
      </c>
      <c r="BS46" s="72">
        <v>332</v>
      </c>
      <c r="BT46" s="90">
        <f t="shared" si="8"/>
        <v>9.9999982000000216</v>
      </c>
      <c r="BU46" s="72">
        <v>171</v>
      </c>
      <c r="BV46" s="90">
        <f t="shared" si="9"/>
        <v>8.3333331999999629</v>
      </c>
      <c r="CB46" s="72">
        <v>212</v>
      </c>
      <c r="CC46" s="124">
        <f t="shared" si="12"/>
        <v>4.75</v>
      </c>
      <c r="CD46" s="100">
        <v>792</v>
      </c>
      <c r="CE46" s="90">
        <f t="shared" si="13"/>
        <v>9.236356000000022</v>
      </c>
      <c r="CG46" s="72">
        <v>94.2</v>
      </c>
      <c r="CH46" s="72">
        <v>4.2</v>
      </c>
      <c r="CQ46" s="102">
        <v>793</v>
      </c>
      <c r="CR46" s="90">
        <f t="shared" si="14"/>
        <v>7.0769360000000221</v>
      </c>
      <c r="CS46" s="102">
        <v>817</v>
      </c>
      <c r="CT46" s="90">
        <f t="shared" si="15"/>
        <v>16.67985800000001</v>
      </c>
      <c r="CU46" s="72">
        <v>877</v>
      </c>
      <c r="CV46" s="90">
        <f t="shared" si="16"/>
        <v>16.315802000000005</v>
      </c>
      <c r="CW46" s="102">
        <v>568</v>
      </c>
      <c r="CX46" s="90">
        <f t="shared" si="17"/>
        <v>1.3333519999999823</v>
      </c>
      <c r="CZ46" s="160">
        <v>15.7</v>
      </c>
      <c r="DA46" s="110">
        <f t="shared" si="18"/>
        <v>4.0869619999999927</v>
      </c>
      <c r="DB46" s="72">
        <v>962</v>
      </c>
      <c r="DC46" s="90">
        <f t="shared" si="19"/>
        <v>4.6195640000000182</v>
      </c>
      <c r="DD46" s="72">
        <v>157</v>
      </c>
      <c r="DE46" s="90">
        <f t="shared" si="20"/>
        <v>4.3912940000000056</v>
      </c>
      <c r="DG46" s="164">
        <v>21.5</v>
      </c>
      <c r="DH46" s="90">
        <f t="shared" si="0"/>
        <v>14.333190000000004</v>
      </c>
      <c r="DI46" s="164">
        <v>21.5</v>
      </c>
      <c r="DJ46" s="90">
        <f t="shared" si="1"/>
        <v>17.916681000000011</v>
      </c>
      <c r="DK46" s="72">
        <v>43</v>
      </c>
      <c r="DL46" s="90">
        <f t="shared" si="2"/>
        <v>2.1500000000000004</v>
      </c>
      <c r="DP46" s="72">
        <v>442</v>
      </c>
      <c r="DQ46" s="90">
        <f t="shared" si="21"/>
        <v>0.26250000000000007</v>
      </c>
      <c r="DR46" s="72">
        <v>62</v>
      </c>
      <c r="DS46" s="90">
        <f t="shared" si="22"/>
        <v>7.0000140000000046</v>
      </c>
      <c r="DV46" s="166">
        <v>9.1999999999999993</v>
      </c>
      <c r="DW46" s="90">
        <f t="shared" si="23"/>
        <v>2.399999999999987</v>
      </c>
    </row>
    <row r="47" spans="11:127" x14ac:dyDescent="0.35">
      <c r="K47" s="61">
        <v>45</v>
      </c>
      <c r="Q47" s="111">
        <v>0.45</v>
      </c>
      <c r="R47" s="127">
        <v>0</v>
      </c>
      <c r="T47" s="90">
        <v>0.28000000000000003</v>
      </c>
      <c r="U47" s="90">
        <v>4.2</v>
      </c>
      <c r="Y47" s="102"/>
      <c r="Z47" s="123"/>
      <c r="AA47" s="101">
        <v>44</v>
      </c>
      <c r="AB47" s="91">
        <v>2.2000000000000002</v>
      </c>
      <c r="AD47" s="102">
        <v>53</v>
      </c>
      <c r="AE47" s="72">
        <f t="shared" si="3"/>
        <v>4.1400000000000183</v>
      </c>
      <c r="AJ47" s="112"/>
      <c r="AO47" s="164">
        <v>22.5</v>
      </c>
      <c r="AP47" s="90">
        <v>22.5</v>
      </c>
      <c r="AW47" s="101">
        <v>44</v>
      </c>
      <c r="AX47" s="91">
        <v>2.2000000000000002</v>
      </c>
      <c r="BC47" s="141">
        <v>1.73</v>
      </c>
      <c r="BD47" s="138">
        <v>2.8000000000001002</v>
      </c>
      <c r="BE47" s="90">
        <v>3.63</v>
      </c>
      <c r="BF47" s="124">
        <f t="shared" si="24"/>
        <v>10.444539999999996</v>
      </c>
      <c r="BG47" s="139">
        <v>4.7300000000000004</v>
      </c>
      <c r="BH47" s="124">
        <f t="shared" si="4"/>
        <v>12.833318999999985</v>
      </c>
      <c r="BI47" s="139">
        <v>2.5299999999999998</v>
      </c>
      <c r="BJ47" s="90">
        <f t="shared" si="5"/>
        <v>13.857142850999978</v>
      </c>
      <c r="BM47" s="61"/>
      <c r="BN47" s="61"/>
      <c r="BO47" s="61"/>
      <c r="BP47" s="61"/>
      <c r="BQ47" s="72">
        <v>273</v>
      </c>
      <c r="BR47" s="124">
        <f t="shared" si="7"/>
        <v>3.5</v>
      </c>
      <c r="BS47" s="72">
        <v>333</v>
      </c>
      <c r="BT47" s="90">
        <f t="shared" si="8"/>
        <v>9.6428553000000221</v>
      </c>
      <c r="BU47" s="72">
        <v>172</v>
      </c>
      <c r="BV47" s="90">
        <f t="shared" si="9"/>
        <v>7.9365077999999629</v>
      </c>
      <c r="CB47" s="72">
        <v>213</v>
      </c>
      <c r="CC47" s="124">
        <f t="shared" si="12"/>
        <v>4.625</v>
      </c>
      <c r="CD47" s="72">
        <v>793</v>
      </c>
      <c r="CE47" s="90">
        <f t="shared" si="13"/>
        <v>9.2181740000000225</v>
      </c>
      <c r="CG47" s="72">
        <v>94.3</v>
      </c>
      <c r="CH47" s="72">
        <v>4.3</v>
      </c>
      <c r="CQ47" s="102">
        <v>794</v>
      </c>
      <c r="CR47" s="90">
        <f t="shared" si="14"/>
        <v>6.7692440000000218</v>
      </c>
      <c r="CS47" s="102">
        <v>818</v>
      </c>
      <c r="CT47" s="90">
        <f t="shared" si="15"/>
        <v>16.60080700000001</v>
      </c>
      <c r="CU47" s="72">
        <v>878</v>
      </c>
      <c r="CV47" s="90">
        <f t="shared" si="16"/>
        <v>16.228083000000005</v>
      </c>
      <c r="CW47" s="101">
        <v>569</v>
      </c>
      <c r="CX47" s="90">
        <f t="shared" si="17"/>
        <v>0.88890799999998227</v>
      </c>
      <c r="CZ47" s="160">
        <v>15.8</v>
      </c>
      <c r="DA47" s="110">
        <f t="shared" si="18"/>
        <v>4.0652229999999925</v>
      </c>
      <c r="DB47" s="72">
        <v>963</v>
      </c>
      <c r="DC47" s="90">
        <f t="shared" si="19"/>
        <v>4.6105060000000186</v>
      </c>
      <c r="DD47" s="72">
        <v>158</v>
      </c>
      <c r="DE47" s="90">
        <f t="shared" si="20"/>
        <v>4.3768010000000057</v>
      </c>
      <c r="DG47" s="164">
        <v>22</v>
      </c>
      <c r="DH47" s="90">
        <f t="shared" si="0"/>
        <v>14.666520000000004</v>
      </c>
      <c r="DI47" s="164">
        <v>22</v>
      </c>
      <c r="DJ47" s="90">
        <f t="shared" si="1"/>
        <v>18.333348000000012</v>
      </c>
      <c r="DK47" s="72">
        <v>44</v>
      </c>
      <c r="DL47" s="90">
        <f t="shared" si="2"/>
        <v>2.2000000000000002</v>
      </c>
      <c r="DP47" s="72">
        <v>443</v>
      </c>
      <c r="DQ47" s="90">
        <f t="shared" si="21"/>
        <v>0.26875000000000004</v>
      </c>
      <c r="DR47" s="72">
        <v>63</v>
      </c>
      <c r="DS47" s="90">
        <f t="shared" si="22"/>
        <v>7.166681000000005</v>
      </c>
      <c r="DV47" s="166">
        <v>9.3000000000000007</v>
      </c>
      <c r="DW47" s="90">
        <f t="shared" si="23"/>
        <v>2.0999999999999872</v>
      </c>
    </row>
    <row r="48" spans="11:127" x14ac:dyDescent="0.35">
      <c r="K48" s="61">
        <v>46</v>
      </c>
      <c r="Q48" s="111">
        <v>0.46</v>
      </c>
      <c r="R48" s="127">
        <v>0</v>
      </c>
      <c r="T48" s="90">
        <v>0.27</v>
      </c>
      <c r="U48" s="90">
        <v>4.3</v>
      </c>
      <c r="Y48" s="102"/>
      <c r="Z48" s="123"/>
      <c r="AA48" s="102">
        <v>45</v>
      </c>
      <c r="AB48" s="90">
        <v>2.25</v>
      </c>
      <c r="AD48" s="102">
        <v>54</v>
      </c>
      <c r="AE48" s="72">
        <f t="shared" si="3"/>
        <v>4.1200000000000188</v>
      </c>
      <c r="AJ48" s="112"/>
      <c r="AO48" s="164">
        <v>23</v>
      </c>
      <c r="AP48" s="90">
        <v>23</v>
      </c>
      <c r="AW48" s="102">
        <v>45</v>
      </c>
      <c r="AX48" s="90">
        <v>2.25</v>
      </c>
      <c r="BC48" s="141">
        <v>1.74</v>
      </c>
      <c r="BD48" s="137">
        <v>2.4000000000000998</v>
      </c>
      <c r="BE48" s="90">
        <v>3.64</v>
      </c>
      <c r="BF48" s="124">
        <f t="shared" si="24"/>
        <v>10.222319999999996</v>
      </c>
      <c r="BG48" s="139">
        <v>4.74</v>
      </c>
      <c r="BH48" s="124">
        <f t="shared" si="4"/>
        <v>12.666651999999985</v>
      </c>
      <c r="BI48" s="139">
        <v>2.54</v>
      </c>
      <c r="BJ48" s="90">
        <f t="shared" si="5"/>
        <v>13.714285707999977</v>
      </c>
      <c r="BM48" s="61"/>
      <c r="BN48" s="61"/>
      <c r="BO48" s="61"/>
      <c r="BP48" s="61"/>
      <c r="BQ48" s="72">
        <v>274</v>
      </c>
      <c r="BR48" s="124">
        <f t="shared" si="7"/>
        <v>3</v>
      </c>
      <c r="BS48" s="72">
        <v>334</v>
      </c>
      <c r="BT48" s="90">
        <f t="shared" si="8"/>
        <v>9.2857124000000226</v>
      </c>
      <c r="BU48" s="72">
        <v>173</v>
      </c>
      <c r="BV48" s="90">
        <f t="shared" si="9"/>
        <v>7.5396823999999629</v>
      </c>
      <c r="CB48" s="100">
        <v>214</v>
      </c>
      <c r="CC48" s="124">
        <f t="shared" si="12"/>
        <v>4.5</v>
      </c>
      <c r="CD48" s="100">
        <v>794</v>
      </c>
      <c r="CE48" s="90">
        <f t="shared" si="13"/>
        <v>9.199992000000023</v>
      </c>
      <c r="CG48" s="72">
        <v>94.4</v>
      </c>
      <c r="CH48" s="72">
        <v>4.4000000000000004</v>
      </c>
      <c r="CQ48" s="102">
        <v>795</v>
      </c>
      <c r="CR48" s="90">
        <f t="shared" si="14"/>
        <v>6.4615520000000215</v>
      </c>
      <c r="CS48" s="102">
        <v>819</v>
      </c>
      <c r="CT48" s="90">
        <f t="shared" si="15"/>
        <v>16.521756000000011</v>
      </c>
      <c r="CU48" s="72">
        <v>879</v>
      </c>
      <c r="CV48" s="90">
        <f t="shared" si="16"/>
        <v>16.140364000000005</v>
      </c>
      <c r="CW48" s="101">
        <v>570</v>
      </c>
      <c r="CX48" s="90">
        <f t="shared" si="17"/>
        <v>0.44446399999998226</v>
      </c>
      <c r="CZ48" s="160">
        <v>15.9</v>
      </c>
      <c r="DA48" s="110">
        <f t="shared" si="18"/>
        <v>4.0434839999999923</v>
      </c>
      <c r="DB48" s="72">
        <v>964</v>
      </c>
      <c r="DC48" s="90">
        <f t="shared" si="19"/>
        <v>4.6014480000000191</v>
      </c>
      <c r="DD48" s="72">
        <v>159</v>
      </c>
      <c r="DE48" s="90">
        <f t="shared" si="20"/>
        <v>4.3623080000000058</v>
      </c>
      <c r="DG48" s="164">
        <v>22.5</v>
      </c>
      <c r="DH48" s="90">
        <f t="shared" si="0"/>
        <v>14.999850000000004</v>
      </c>
      <c r="DI48" s="164">
        <v>22.5</v>
      </c>
      <c r="DJ48" s="90">
        <f t="shared" si="1"/>
        <v>18.750015000000012</v>
      </c>
      <c r="DK48" s="72">
        <v>45</v>
      </c>
      <c r="DL48" s="90">
        <f t="shared" si="2"/>
        <v>2.25</v>
      </c>
      <c r="DP48" s="72">
        <v>444</v>
      </c>
      <c r="DQ48" s="90">
        <f t="shared" si="21"/>
        <v>0.27500000000000002</v>
      </c>
      <c r="DR48" s="72">
        <v>64</v>
      </c>
      <c r="DS48" s="90">
        <f t="shared" si="22"/>
        <v>7.3333480000000053</v>
      </c>
      <c r="DV48" s="166">
        <v>9.4</v>
      </c>
      <c r="DW48" s="90">
        <f t="shared" si="23"/>
        <v>1.7999999999999872</v>
      </c>
    </row>
    <row r="49" spans="11:127" x14ac:dyDescent="0.35">
      <c r="K49" s="61">
        <v>47</v>
      </c>
      <c r="Q49" s="111">
        <v>0.47</v>
      </c>
      <c r="R49" s="127">
        <v>0</v>
      </c>
      <c r="T49" s="90">
        <v>0.26</v>
      </c>
      <c r="U49" s="90">
        <v>4.4000000000000004</v>
      </c>
      <c r="Y49" s="102"/>
      <c r="Z49" s="123"/>
      <c r="AA49" s="101">
        <v>46</v>
      </c>
      <c r="AB49" s="90">
        <v>2.2999999999999998</v>
      </c>
      <c r="AD49" s="102">
        <v>55</v>
      </c>
      <c r="AE49" s="72">
        <f t="shared" si="3"/>
        <v>4.1000000000000192</v>
      </c>
      <c r="AJ49" s="112"/>
      <c r="AO49" s="164">
        <v>23.5</v>
      </c>
      <c r="AP49" s="90">
        <v>23.5</v>
      </c>
      <c r="AW49" s="101">
        <v>46</v>
      </c>
      <c r="AX49" s="90">
        <v>2.2999999999999998</v>
      </c>
      <c r="BC49" s="139">
        <v>1.75</v>
      </c>
      <c r="BD49" s="137">
        <v>2.0000000000000999</v>
      </c>
      <c r="BE49" s="90">
        <v>3.65</v>
      </c>
      <c r="BF49" s="124">
        <f t="shared" si="24"/>
        <v>10.000099999999996</v>
      </c>
      <c r="BG49" s="139">
        <v>4.75</v>
      </c>
      <c r="BH49" s="124">
        <f t="shared" si="4"/>
        <v>12.499984999999985</v>
      </c>
      <c r="BI49" s="139">
        <v>2.5499999999999998</v>
      </c>
      <c r="BJ49" s="90">
        <f t="shared" si="5"/>
        <v>13.571428564999977</v>
      </c>
      <c r="BM49" s="61"/>
      <c r="BN49" s="61"/>
      <c r="BO49" s="61"/>
      <c r="BP49" s="61"/>
      <c r="BQ49" s="72">
        <v>275</v>
      </c>
      <c r="BR49" s="124">
        <f t="shared" si="7"/>
        <v>2.5</v>
      </c>
      <c r="BS49" s="72">
        <v>335</v>
      </c>
      <c r="BT49" s="90">
        <f t="shared" si="8"/>
        <v>8.9285695000000231</v>
      </c>
      <c r="BU49" s="72">
        <v>174</v>
      </c>
      <c r="BV49" s="90">
        <f t="shared" si="9"/>
        <v>7.1428569999999629</v>
      </c>
      <c r="CB49" s="72">
        <v>215</v>
      </c>
      <c r="CC49" s="124">
        <f t="shared" si="12"/>
        <v>4.375</v>
      </c>
      <c r="CD49" s="72">
        <v>795</v>
      </c>
      <c r="CE49" s="90">
        <f t="shared" si="13"/>
        <v>9.1818100000000236</v>
      </c>
      <c r="CG49" s="72">
        <v>94.5</v>
      </c>
      <c r="CH49" s="72">
        <v>4.5</v>
      </c>
      <c r="CQ49" s="102">
        <v>796</v>
      </c>
      <c r="CR49" s="90">
        <f t="shared" si="14"/>
        <v>6.1538600000000212</v>
      </c>
      <c r="CS49" s="102">
        <v>820</v>
      </c>
      <c r="CT49" s="90">
        <f t="shared" si="15"/>
        <v>16.442705000000011</v>
      </c>
      <c r="CU49" s="72">
        <v>880</v>
      </c>
      <c r="CV49" s="90">
        <f t="shared" si="16"/>
        <v>16.052645000000005</v>
      </c>
      <c r="CW49" s="102">
        <v>571</v>
      </c>
      <c r="CX49" s="90">
        <v>0</v>
      </c>
      <c r="CZ49" s="160">
        <v>16</v>
      </c>
      <c r="DA49" s="110">
        <f t="shared" si="18"/>
        <v>4.0217449999999921</v>
      </c>
      <c r="DB49" s="72">
        <v>965</v>
      </c>
      <c r="DC49" s="90">
        <f t="shared" si="19"/>
        <v>4.5923900000000195</v>
      </c>
      <c r="DD49" s="72">
        <v>160</v>
      </c>
      <c r="DE49" s="90">
        <f t="shared" si="20"/>
        <v>4.347815000000006</v>
      </c>
      <c r="DG49" s="164">
        <v>23</v>
      </c>
      <c r="DH49" s="90">
        <f t="shared" si="0"/>
        <v>15.333180000000004</v>
      </c>
      <c r="DI49" s="164">
        <v>23</v>
      </c>
      <c r="DJ49" s="90">
        <f t="shared" si="1"/>
        <v>19.166682000000012</v>
      </c>
      <c r="DK49" s="72">
        <v>46</v>
      </c>
      <c r="DL49" s="90">
        <f t="shared" si="2"/>
        <v>2.2999999999999998</v>
      </c>
      <c r="DP49" s="72">
        <v>445</v>
      </c>
      <c r="DQ49" s="90">
        <f t="shared" si="21"/>
        <v>0.28125</v>
      </c>
      <c r="DR49" s="72">
        <v>65</v>
      </c>
      <c r="DS49" s="90">
        <f t="shared" si="22"/>
        <v>7.5000150000000056</v>
      </c>
      <c r="DV49" s="166">
        <v>9.5</v>
      </c>
      <c r="DW49" s="90">
        <f t="shared" si="23"/>
        <v>1.4999999999999871</v>
      </c>
    </row>
    <row r="50" spans="11:127" ht="29" x14ac:dyDescent="0.35">
      <c r="K50" s="61">
        <v>48</v>
      </c>
      <c r="Q50" s="111">
        <v>0.48</v>
      </c>
      <c r="R50" s="127">
        <v>0</v>
      </c>
      <c r="T50" s="90">
        <v>0.25</v>
      </c>
      <c r="U50" s="90">
        <v>4.5</v>
      </c>
      <c r="Y50" s="102"/>
      <c r="Z50" s="123"/>
      <c r="AA50" s="101">
        <v>47</v>
      </c>
      <c r="AB50" s="90">
        <v>2.35</v>
      </c>
      <c r="AD50" s="102">
        <v>56</v>
      </c>
      <c r="AE50" s="72">
        <f t="shared" si="3"/>
        <v>4.0800000000000196</v>
      </c>
      <c r="AJ50" s="112"/>
      <c r="AO50" s="164">
        <v>24</v>
      </c>
      <c r="AP50" s="90">
        <v>24</v>
      </c>
      <c r="AW50" s="101">
        <v>47</v>
      </c>
      <c r="AX50" s="90">
        <v>2.35</v>
      </c>
      <c r="BC50" s="140">
        <v>1.76</v>
      </c>
      <c r="BD50" s="138">
        <v>1.6000000000001</v>
      </c>
      <c r="BE50" s="90">
        <v>3.66</v>
      </c>
      <c r="BF50" s="124">
        <f t="shared" si="24"/>
        <v>9.7778799999999961</v>
      </c>
      <c r="BG50" s="139">
        <v>4.76</v>
      </c>
      <c r="BH50" s="124">
        <f t="shared" si="4"/>
        <v>12.333317999999984</v>
      </c>
      <c r="BI50" s="139">
        <v>2.56</v>
      </c>
      <c r="BJ50" s="90">
        <f t="shared" si="5"/>
        <v>13.428571421999976</v>
      </c>
      <c r="BM50" s="61"/>
      <c r="BN50" s="61"/>
      <c r="BO50" s="61"/>
      <c r="BP50" s="61"/>
      <c r="BQ50" s="72">
        <v>276</v>
      </c>
      <c r="BR50" s="124">
        <f t="shared" si="7"/>
        <v>2</v>
      </c>
      <c r="BS50" s="72">
        <v>336</v>
      </c>
      <c r="BT50" s="90">
        <f t="shared" si="8"/>
        <v>8.5714266000000237</v>
      </c>
      <c r="BU50" s="72">
        <v>175</v>
      </c>
      <c r="BV50" s="90">
        <f t="shared" si="9"/>
        <v>6.7460315999999629</v>
      </c>
      <c r="CB50" s="72">
        <v>216</v>
      </c>
      <c r="CC50" s="124">
        <f t="shared" si="12"/>
        <v>4.25</v>
      </c>
      <c r="CD50" s="100">
        <v>796</v>
      </c>
      <c r="CE50" s="90">
        <f t="shared" si="13"/>
        <v>9.1636280000000241</v>
      </c>
      <c r="CG50" s="72">
        <v>94.6</v>
      </c>
      <c r="CH50" s="72">
        <v>4.5999999999999996</v>
      </c>
      <c r="CQ50" s="102">
        <v>797</v>
      </c>
      <c r="CR50" s="90">
        <f t="shared" si="14"/>
        <v>5.8461680000000209</v>
      </c>
      <c r="CS50" s="102">
        <v>821</v>
      </c>
      <c r="CT50" s="90">
        <f t="shared" si="15"/>
        <v>16.363654000000011</v>
      </c>
      <c r="CU50" s="72">
        <v>881</v>
      </c>
      <c r="CV50" s="90">
        <f t="shared" si="16"/>
        <v>15.964926000000006</v>
      </c>
      <c r="CW50" s="109" t="s">
        <v>235</v>
      </c>
      <c r="CX50" s="72" t="s">
        <v>265</v>
      </c>
      <c r="CZ50" s="160">
        <v>16.100000000000001</v>
      </c>
      <c r="DA50" s="110">
        <f t="shared" si="18"/>
        <v>4.000005999999992</v>
      </c>
      <c r="DB50" s="72">
        <v>966</v>
      </c>
      <c r="DC50" s="90">
        <f t="shared" si="19"/>
        <v>4.5833320000000199</v>
      </c>
      <c r="DD50" s="72">
        <v>161</v>
      </c>
      <c r="DE50" s="90">
        <f t="shared" si="20"/>
        <v>4.3333220000000061</v>
      </c>
      <c r="DG50" s="164">
        <v>23.5</v>
      </c>
      <c r="DH50" s="90">
        <f t="shared" si="0"/>
        <v>15.666510000000004</v>
      </c>
      <c r="DI50" s="164">
        <v>23.5</v>
      </c>
      <c r="DJ50" s="90">
        <f t="shared" si="1"/>
        <v>19.583349000000013</v>
      </c>
      <c r="DK50" s="72">
        <v>47</v>
      </c>
      <c r="DL50" s="90">
        <f t="shared" si="2"/>
        <v>2.3499999999999996</v>
      </c>
      <c r="DP50" s="72">
        <v>446</v>
      </c>
      <c r="DQ50" s="90">
        <f t="shared" si="21"/>
        <v>0.28749999999999998</v>
      </c>
      <c r="DR50" s="72">
        <v>66</v>
      </c>
      <c r="DS50" s="90">
        <f t="shared" si="22"/>
        <v>7.666682000000006</v>
      </c>
      <c r="DV50" s="166">
        <v>9.6</v>
      </c>
      <c r="DW50" s="90">
        <f t="shared" si="23"/>
        <v>1.1999999999999871</v>
      </c>
    </row>
    <row r="51" spans="11:127" x14ac:dyDescent="0.35">
      <c r="K51" s="61">
        <v>49</v>
      </c>
      <c r="Q51" s="111">
        <v>0.49</v>
      </c>
      <c r="R51" s="127">
        <v>0</v>
      </c>
      <c r="T51" s="90">
        <v>0.24</v>
      </c>
      <c r="U51" s="90">
        <v>4.5999999999999996</v>
      </c>
      <c r="Y51" s="101"/>
      <c r="Z51" s="123"/>
      <c r="AA51" s="102">
        <v>48</v>
      </c>
      <c r="AB51" s="91">
        <v>2.4</v>
      </c>
      <c r="AD51" s="102">
        <v>57</v>
      </c>
      <c r="AE51" s="72">
        <f t="shared" si="3"/>
        <v>4.06000000000002</v>
      </c>
      <c r="AJ51" s="112"/>
      <c r="AO51" s="164">
        <v>24.5</v>
      </c>
      <c r="AP51" s="90">
        <v>24.5</v>
      </c>
      <c r="AW51" s="102">
        <v>48</v>
      </c>
      <c r="AX51" s="91">
        <v>2.4</v>
      </c>
      <c r="BC51" s="140">
        <v>1.77</v>
      </c>
      <c r="BD51" s="138">
        <v>1.2000000000001001</v>
      </c>
      <c r="BE51" s="90">
        <v>3.67</v>
      </c>
      <c r="BF51" s="124">
        <f t="shared" si="24"/>
        <v>9.555659999999996</v>
      </c>
      <c r="BG51" s="139">
        <v>4.7699999999999996</v>
      </c>
      <c r="BH51" s="124">
        <f t="shared" si="4"/>
        <v>12.166650999999984</v>
      </c>
      <c r="BI51" s="139">
        <v>2.57</v>
      </c>
      <c r="BJ51" s="90">
        <f t="shared" si="5"/>
        <v>13.285714278999976</v>
      </c>
      <c r="BM51" s="61"/>
      <c r="BN51" s="61"/>
      <c r="BO51" s="61"/>
      <c r="BP51" s="61"/>
      <c r="BQ51" s="72">
        <v>277</v>
      </c>
      <c r="BR51" s="124">
        <f t="shared" si="7"/>
        <v>1.5</v>
      </c>
      <c r="BS51" s="72">
        <v>337</v>
      </c>
      <c r="BT51" s="90">
        <f t="shared" si="8"/>
        <v>8.2142837000000242</v>
      </c>
      <c r="BU51" s="72">
        <v>176</v>
      </c>
      <c r="BV51" s="90">
        <f t="shared" si="9"/>
        <v>6.3492061999999629</v>
      </c>
      <c r="CB51" s="72">
        <v>217</v>
      </c>
      <c r="CC51" s="124">
        <f t="shared" si="12"/>
        <v>4.125</v>
      </c>
      <c r="CD51" s="72">
        <v>797</v>
      </c>
      <c r="CE51" s="90">
        <f t="shared" si="13"/>
        <v>9.1454460000000246</v>
      </c>
      <c r="CG51" s="72">
        <v>94.7</v>
      </c>
      <c r="CH51" s="72">
        <v>4.7</v>
      </c>
      <c r="CQ51" s="102">
        <v>798</v>
      </c>
      <c r="CR51" s="124">
        <f t="shared" si="14"/>
        <v>5.5384760000000206</v>
      </c>
      <c r="CS51" s="102">
        <v>822</v>
      </c>
      <c r="CT51" s="90">
        <f t="shared" si="15"/>
        <v>16.284603000000011</v>
      </c>
      <c r="CU51" s="72">
        <v>882</v>
      </c>
      <c r="CV51" s="90">
        <f t="shared" si="16"/>
        <v>15.877207000000006</v>
      </c>
      <c r="CZ51" s="160">
        <v>16.2</v>
      </c>
      <c r="DA51" s="110">
        <f t="shared" si="18"/>
        <v>3.9782669999999918</v>
      </c>
      <c r="DB51" s="72">
        <v>967</v>
      </c>
      <c r="DC51" s="90">
        <f t="shared" si="19"/>
        <v>4.5742740000000204</v>
      </c>
      <c r="DD51" s="72">
        <v>162</v>
      </c>
      <c r="DE51" s="90">
        <f t="shared" si="20"/>
        <v>4.3188290000000062</v>
      </c>
      <c r="DG51" s="164">
        <v>24</v>
      </c>
      <c r="DH51" s="90">
        <f t="shared" si="0"/>
        <v>15.999840000000004</v>
      </c>
      <c r="DI51" s="164">
        <v>24</v>
      </c>
      <c r="DJ51" s="90">
        <f t="shared" si="1"/>
        <v>20.000016000000013</v>
      </c>
      <c r="DK51" s="72">
        <v>48</v>
      </c>
      <c r="DL51" s="90">
        <f t="shared" si="2"/>
        <v>2.3999999999999995</v>
      </c>
      <c r="DP51" s="72">
        <v>447</v>
      </c>
      <c r="DQ51" s="90">
        <f t="shared" si="21"/>
        <v>0.29374999999999996</v>
      </c>
      <c r="DR51" s="72">
        <v>67</v>
      </c>
      <c r="DS51" s="90">
        <f t="shared" si="22"/>
        <v>7.8333490000000063</v>
      </c>
      <c r="DV51" s="166">
        <v>9.6999999999999993</v>
      </c>
      <c r="DW51" s="90">
        <f t="shared" si="23"/>
        <v>0.89999999999998703</v>
      </c>
    </row>
    <row r="52" spans="11:127" x14ac:dyDescent="0.35">
      <c r="K52" s="61">
        <v>50</v>
      </c>
      <c r="Q52" s="111">
        <v>0.5</v>
      </c>
      <c r="R52" s="127">
        <v>0</v>
      </c>
      <c r="T52" s="90">
        <v>0.23</v>
      </c>
      <c r="U52" s="90">
        <v>4.7</v>
      </c>
      <c r="Y52" s="102"/>
      <c r="Z52" s="123"/>
      <c r="AA52" s="101">
        <v>49</v>
      </c>
      <c r="AB52" s="90">
        <v>2.4500000000000002</v>
      </c>
      <c r="AD52" s="102">
        <v>58</v>
      </c>
      <c r="AE52" s="72">
        <f t="shared" si="3"/>
        <v>4.0400000000000205</v>
      </c>
      <c r="AJ52" s="112"/>
      <c r="AO52" s="164">
        <v>25</v>
      </c>
      <c r="AP52" s="90">
        <v>25</v>
      </c>
      <c r="AW52" s="101">
        <v>49</v>
      </c>
      <c r="AX52" s="90">
        <v>2.4500000000000002</v>
      </c>
      <c r="BC52" s="140">
        <v>1.78</v>
      </c>
      <c r="BD52" s="137">
        <v>0.80000000000009996</v>
      </c>
      <c r="BE52" s="90">
        <v>3.68</v>
      </c>
      <c r="BF52" s="124">
        <f t="shared" si="24"/>
        <v>9.333439999999996</v>
      </c>
      <c r="BG52" s="139">
        <v>4.78</v>
      </c>
      <c r="BH52" s="124">
        <f t="shared" si="4"/>
        <v>11.999983999999984</v>
      </c>
      <c r="BI52" s="139">
        <v>2.58</v>
      </c>
      <c r="BJ52" s="90">
        <f t="shared" si="5"/>
        <v>13.142857135999975</v>
      </c>
      <c r="BM52" s="61"/>
      <c r="BN52" s="61"/>
      <c r="BO52" s="61"/>
      <c r="BP52" s="61"/>
      <c r="BQ52" s="72">
        <v>278</v>
      </c>
      <c r="BR52" s="124">
        <f t="shared" si="7"/>
        <v>1</v>
      </c>
      <c r="BS52" s="72">
        <v>338</v>
      </c>
      <c r="BT52" s="90">
        <f t="shared" si="8"/>
        <v>7.8571408000000238</v>
      </c>
      <c r="BU52" s="72">
        <v>177</v>
      </c>
      <c r="BV52" s="90">
        <f t="shared" si="9"/>
        <v>5.9523807999999629</v>
      </c>
      <c r="CB52" s="100">
        <v>218</v>
      </c>
      <c r="CC52" s="124">
        <f t="shared" si="12"/>
        <v>4</v>
      </c>
      <c r="CD52" s="100">
        <v>798</v>
      </c>
      <c r="CE52" s="90">
        <f t="shared" si="13"/>
        <v>9.1272640000000251</v>
      </c>
      <c r="CG52" s="72">
        <v>94.8</v>
      </c>
      <c r="CH52" s="72">
        <v>4.8</v>
      </c>
      <c r="CQ52" s="102">
        <v>799</v>
      </c>
      <c r="CR52" s="124">
        <f t="shared" si="14"/>
        <v>5.2307840000000203</v>
      </c>
      <c r="CS52" s="102">
        <v>823</v>
      </c>
      <c r="CT52" s="90">
        <f t="shared" si="15"/>
        <v>16.205552000000012</v>
      </c>
      <c r="CU52" s="72">
        <v>883</v>
      </c>
      <c r="CV52" s="90">
        <f t="shared" si="16"/>
        <v>15.789488000000006</v>
      </c>
      <c r="CZ52" s="160">
        <v>16.3</v>
      </c>
      <c r="DA52" s="110">
        <f t="shared" si="18"/>
        <v>3.9565279999999916</v>
      </c>
      <c r="DB52" s="72">
        <v>968</v>
      </c>
      <c r="DC52" s="90">
        <f t="shared" si="19"/>
        <v>4.5652160000000208</v>
      </c>
      <c r="DD52" s="72">
        <v>163</v>
      </c>
      <c r="DE52" s="90">
        <f t="shared" si="20"/>
        <v>4.3043360000000064</v>
      </c>
      <c r="DG52" s="164">
        <v>24.5</v>
      </c>
      <c r="DH52" s="90">
        <f t="shared" si="0"/>
        <v>16.333170000000003</v>
      </c>
      <c r="DI52" s="164">
        <v>24.5</v>
      </c>
      <c r="DJ52" s="90">
        <f t="shared" si="1"/>
        <v>20.416683000000013</v>
      </c>
      <c r="DK52" s="72">
        <v>49</v>
      </c>
      <c r="DL52" s="90">
        <f t="shared" si="2"/>
        <v>2.4499999999999993</v>
      </c>
      <c r="DP52" s="72">
        <v>448</v>
      </c>
      <c r="DQ52" s="90">
        <f t="shared" si="21"/>
        <v>0.29999999999999993</v>
      </c>
      <c r="DR52" s="72">
        <v>68</v>
      </c>
      <c r="DS52" s="90">
        <f t="shared" si="22"/>
        <v>8.0000160000000058</v>
      </c>
      <c r="DV52" s="166">
        <v>9.8000000000000007</v>
      </c>
      <c r="DW52" s="90">
        <f t="shared" si="23"/>
        <v>0.59999999999998699</v>
      </c>
    </row>
    <row r="53" spans="11:127" x14ac:dyDescent="0.35">
      <c r="K53" s="61">
        <v>51</v>
      </c>
      <c r="Q53" s="111">
        <v>0.51</v>
      </c>
      <c r="R53" s="127">
        <v>0.5</v>
      </c>
      <c r="T53" s="90">
        <v>0.22</v>
      </c>
      <c r="U53" s="90">
        <v>4.8</v>
      </c>
      <c r="Y53" s="102"/>
      <c r="Z53" s="123"/>
      <c r="AA53" s="101">
        <v>50</v>
      </c>
      <c r="AB53" s="90">
        <v>2.5</v>
      </c>
      <c r="AD53" s="102">
        <v>59</v>
      </c>
      <c r="AE53" s="72">
        <f t="shared" si="3"/>
        <v>4.0200000000000209</v>
      </c>
      <c r="AJ53" s="112"/>
      <c r="AO53" s="164">
        <v>25.5</v>
      </c>
      <c r="AP53" s="90">
        <v>25.5</v>
      </c>
      <c r="AW53" s="101">
        <v>50</v>
      </c>
      <c r="AX53" s="90">
        <v>2.5</v>
      </c>
      <c r="BC53" s="140">
        <v>1.79</v>
      </c>
      <c r="BD53" s="137">
        <v>0.4000000000001</v>
      </c>
      <c r="BE53" s="90">
        <v>3.69</v>
      </c>
      <c r="BF53" s="124">
        <f t="shared" si="24"/>
        <v>9.1112199999999959</v>
      </c>
      <c r="BG53" s="139">
        <v>4.79</v>
      </c>
      <c r="BH53" s="124">
        <f t="shared" si="4"/>
        <v>11.833316999999983</v>
      </c>
      <c r="BI53" s="139">
        <v>2.59</v>
      </c>
      <c r="BJ53" s="90">
        <f t="shared" si="5"/>
        <v>12.999999992999975</v>
      </c>
      <c r="BM53" s="61"/>
      <c r="BN53" s="61"/>
      <c r="BO53" s="61"/>
      <c r="BP53" s="61"/>
      <c r="BQ53" s="72">
        <v>279</v>
      </c>
      <c r="BR53" s="124">
        <f t="shared" si="7"/>
        <v>0.5</v>
      </c>
      <c r="BS53" s="72">
        <v>339</v>
      </c>
      <c r="BT53" s="90">
        <f t="shared" si="8"/>
        <v>7.4999979000000234</v>
      </c>
      <c r="BU53" s="72">
        <v>178</v>
      </c>
      <c r="BV53" s="90">
        <f t="shared" si="9"/>
        <v>5.555555399999963</v>
      </c>
      <c r="CB53" s="72">
        <v>219</v>
      </c>
      <c r="CC53" s="124">
        <f t="shared" si="12"/>
        <v>3.875</v>
      </c>
      <c r="CD53" s="72">
        <v>799</v>
      </c>
      <c r="CE53" s="90">
        <f t="shared" si="13"/>
        <v>9.1090820000000257</v>
      </c>
      <c r="CG53" s="72">
        <v>94.9</v>
      </c>
      <c r="CH53" s="72">
        <v>4.9000000000000004</v>
      </c>
      <c r="CQ53" s="102">
        <v>800</v>
      </c>
      <c r="CR53" s="124">
        <f t="shared" si="14"/>
        <v>4.92309200000002</v>
      </c>
      <c r="CS53" s="102">
        <v>824</v>
      </c>
      <c r="CT53" s="90">
        <f t="shared" si="15"/>
        <v>16.126501000000012</v>
      </c>
      <c r="CU53" s="72">
        <v>884</v>
      </c>
      <c r="CV53" s="90">
        <f t="shared" si="16"/>
        <v>15.701769000000006</v>
      </c>
      <c r="CZ53" s="160">
        <v>16.399999999999999</v>
      </c>
      <c r="DA53" s="110">
        <f t="shared" si="18"/>
        <v>3.9347889999999914</v>
      </c>
      <c r="DB53" s="72">
        <v>969</v>
      </c>
      <c r="DC53" s="90">
        <f t="shared" si="19"/>
        <v>4.5561580000000212</v>
      </c>
      <c r="DD53" s="72">
        <v>164</v>
      </c>
      <c r="DE53" s="90">
        <f t="shared" si="20"/>
        <v>4.2898430000000065</v>
      </c>
      <c r="DG53" s="164">
        <v>25</v>
      </c>
      <c r="DH53" s="90">
        <f t="shared" si="0"/>
        <v>16.666500000000003</v>
      </c>
      <c r="DI53" s="164">
        <v>25</v>
      </c>
      <c r="DJ53" s="90">
        <f t="shared" si="1"/>
        <v>20.833350000000014</v>
      </c>
      <c r="DK53" s="72">
        <v>50</v>
      </c>
      <c r="DL53" s="90">
        <f t="shared" si="2"/>
        <v>2.4999999999999991</v>
      </c>
      <c r="DP53" s="72">
        <v>449</v>
      </c>
      <c r="DQ53" s="90">
        <f t="shared" si="21"/>
        <v>0.30624999999999991</v>
      </c>
      <c r="DR53" s="72">
        <v>69</v>
      </c>
      <c r="DS53" s="90">
        <f t="shared" si="22"/>
        <v>8.1666830000000061</v>
      </c>
      <c r="DV53" s="166">
        <v>9.9</v>
      </c>
      <c r="DW53" s="90">
        <f t="shared" si="23"/>
        <v>0.299999999999987</v>
      </c>
    </row>
    <row r="54" spans="11:127" x14ac:dyDescent="0.35">
      <c r="K54" s="61">
        <v>52</v>
      </c>
      <c r="Q54" s="111">
        <v>0.52</v>
      </c>
      <c r="R54" s="127">
        <v>1</v>
      </c>
      <c r="T54" s="90">
        <v>0.21</v>
      </c>
      <c r="U54" s="90">
        <v>4.9000000000000004</v>
      </c>
      <c r="Y54" s="102"/>
      <c r="Z54" s="123"/>
      <c r="AA54" s="102">
        <v>51</v>
      </c>
      <c r="AB54" s="90">
        <v>2.5499999999999998</v>
      </c>
      <c r="AD54" s="102">
        <v>60</v>
      </c>
      <c r="AE54" s="72">
        <f t="shared" si="3"/>
        <v>4.0000000000000213</v>
      </c>
      <c r="AJ54" s="112"/>
      <c r="AO54" s="164">
        <v>26</v>
      </c>
      <c r="AP54" s="90">
        <v>26</v>
      </c>
      <c r="AW54" s="102">
        <v>51</v>
      </c>
      <c r="AX54" s="90">
        <v>2.5499999999999998</v>
      </c>
      <c r="BC54" s="141">
        <v>1.8</v>
      </c>
      <c r="BD54" s="138">
        <v>0</v>
      </c>
      <c r="BE54" s="90">
        <v>3.7</v>
      </c>
      <c r="BF54" s="124">
        <f t="shared" si="24"/>
        <v>8.8889999999999958</v>
      </c>
      <c r="BG54" s="139">
        <v>4.8</v>
      </c>
      <c r="BH54" s="124">
        <f t="shared" si="4"/>
        <v>11.666649999999983</v>
      </c>
      <c r="BI54" s="139">
        <v>2.6</v>
      </c>
      <c r="BJ54" s="90">
        <f t="shared" si="5"/>
        <v>12.857142849999974</v>
      </c>
      <c r="BM54" s="61"/>
      <c r="BN54" s="61"/>
      <c r="BO54" s="61"/>
      <c r="BP54" s="61"/>
      <c r="BQ54" s="72">
        <v>280</v>
      </c>
      <c r="BR54" s="124">
        <v>0</v>
      </c>
      <c r="BS54" s="72">
        <v>340</v>
      </c>
      <c r="BT54" s="90">
        <f t="shared" si="8"/>
        <v>7.142855000000023</v>
      </c>
      <c r="BU54" s="72">
        <v>179</v>
      </c>
      <c r="BV54" s="90">
        <f t="shared" si="9"/>
        <v>5.158729999999963</v>
      </c>
      <c r="CB54" s="72">
        <v>220</v>
      </c>
      <c r="CC54" s="124">
        <f t="shared" si="12"/>
        <v>3.75</v>
      </c>
      <c r="CD54" s="100">
        <v>800</v>
      </c>
      <c r="CE54" s="90">
        <f t="shared" si="13"/>
        <v>9.0909000000000262</v>
      </c>
      <c r="CG54" s="72">
        <v>95</v>
      </c>
      <c r="CH54" s="72">
        <v>5</v>
      </c>
      <c r="CQ54" s="102">
        <v>801</v>
      </c>
      <c r="CR54" s="124">
        <f t="shared" si="14"/>
        <v>4.6154000000000197</v>
      </c>
      <c r="CS54" s="102">
        <v>825</v>
      </c>
      <c r="CT54" s="90">
        <f t="shared" si="15"/>
        <v>16.047450000000012</v>
      </c>
      <c r="CU54" s="72">
        <v>885</v>
      </c>
      <c r="CV54" s="90">
        <f t="shared" si="16"/>
        <v>15.614050000000006</v>
      </c>
      <c r="CZ54" s="160">
        <v>16.5</v>
      </c>
      <c r="DA54" s="110">
        <f t="shared" si="18"/>
        <v>3.9130499999999913</v>
      </c>
      <c r="DB54" s="72">
        <v>970</v>
      </c>
      <c r="DC54" s="90">
        <f t="shared" si="19"/>
        <v>4.5471000000000217</v>
      </c>
      <c r="DD54" s="72">
        <v>165</v>
      </c>
      <c r="DE54" s="90">
        <f t="shared" si="20"/>
        <v>4.2753500000000066</v>
      </c>
      <c r="DG54" s="164">
        <v>25.5</v>
      </c>
      <c r="DH54" s="90">
        <f t="shared" si="0"/>
        <v>16.999830000000003</v>
      </c>
      <c r="DI54" s="164">
        <v>25.5</v>
      </c>
      <c r="DJ54" s="90">
        <f t="shared" si="1"/>
        <v>21.250017000000014</v>
      </c>
      <c r="DK54" s="72">
        <v>51</v>
      </c>
      <c r="DL54" s="90">
        <f t="shared" si="2"/>
        <v>2.5499999999999989</v>
      </c>
      <c r="DP54" s="72">
        <v>450</v>
      </c>
      <c r="DQ54" s="90">
        <f t="shared" si="21"/>
        <v>0.31249999999999989</v>
      </c>
      <c r="DR54" s="72">
        <v>70</v>
      </c>
      <c r="DS54" s="90">
        <f t="shared" si="22"/>
        <v>8.3333500000000065</v>
      </c>
      <c r="DV54" s="166">
        <v>10</v>
      </c>
      <c r="DW54" s="90">
        <v>0</v>
      </c>
    </row>
    <row r="55" spans="11:127" ht="29" x14ac:dyDescent="0.35">
      <c r="K55" s="61">
        <v>53</v>
      </c>
      <c r="Q55" s="111">
        <v>0.53</v>
      </c>
      <c r="R55" s="127">
        <v>1.5</v>
      </c>
      <c r="T55" s="90">
        <v>0.2</v>
      </c>
      <c r="U55" s="90">
        <v>5</v>
      </c>
      <c r="Y55" s="102"/>
      <c r="Z55" s="123"/>
      <c r="AA55" s="101">
        <v>52</v>
      </c>
      <c r="AB55" s="91">
        <v>2.6</v>
      </c>
      <c r="AD55" s="102">
        <v>61</v>
      </c>
      <c r="AE55" s="72">
        <f t="shared" si="3"/>
        <v>3.9800000000000213</v>
      </c>
      <c r="AJ55" s="112"/>
      <c r="AO55" s="164">
        <v>26.5</v>
      </c>
      <c r="AP55" s="90">
        <v>26.5</v>
      </c>
      <c r="AW55" s="101">
        <v>52</v>
      </c>
      <c r="AX55" s="91">
        <v>2.6</v>
      </c>
      <c r="BC55" s="109" t="s">
        <v>235</v>
      </c>
      <c r="BD55" s="124" t="s">
        <v>265</v>
      </c>
      <c r="BE55" s="90">
        <v>3.71</v>
      </c>
      <c r="BF55" s="124">
        <f t="shared" si="24"/>
        <v>8.6667799999999957</v>
      </c>
      <c r="BG55" s="139">
        <v>4.8099999999999996</v>
      </c>
      <c r="BH55" s="124">
        <f t="shared" si="4"/>
        <v>11.499982999999983</v>
      </c>
      <c r="BI55" s="139">
        <v>2.61</v>
      </c>
      <c r="BJ55" s="90">
        <f t="shared" si="5"/>
        <v>12.714285706999974</v>
      </c>
      <c r="BM55" s="61"/>
      <c r="BN55" s="61"/>
      <c r="BO55" s="61"/>
      <c r="BP55" s="61"/>
      <c r="BQ55" s="109" t="s">
        <v>235</v>
      </c>
      <c r="BR55" s="124" t="s">
        <v>265</v>
      </c>
      <c r="BS55" s="72">
        <v>341</v>
      </c>
      <c r="BT55" s="90">
        <f t="shared" si="8"/>
        <v>6.7857121000000227</v>
      </c>
      <c r="BU55" s="72">
        <v>180</v>
      </c>
      <c r="BV55" s="90">
        <f t="shared" si="9"/>
        <v>4.761904599999963</v>
      </c>
      <c r="CB55" s="72">
        <v>221</v>
      </c>
      <c r="CC55" s="124">
        <f t="shared" si="12"/>
        <v>3.625</v>
      </c>
      <c r="CD55" s="72">
        <v>801</v>
      </c>
      <c r="CE55" s="90">
        <f t="shared" si="13"/>
        <v>9.0727180000000267</v>
      </c>
      <c r="CG55" s="72">
        <v>95.1</v>
      </c>
      <c r="CH55" s="72">
        <v>5.0999999999999996</v>
      </c>
      <c r="CQ55" s="102">
        <v>802</v>
      </c>
      <c r="CR55" s="124">
        <f t="shared" si="14"/>
        <v>4.3077080000000194</v>
      </c>
      <c r="CS55" s="102">
        <v>826</v>
      </c>
      <c r="CT55" s="90">
        <f t="shared" si="15"/>
        <v>15.968399000000012</v>
      </c>
      <c r="CU55" s="72">
        <v>886</v>
      </c>
      <c r="CV55" s="90">
        <f t="shared" si="16"/>
        <v>15.526331000000006</v>
      </c>
      <c r="CZ55" s="160">
        <v>16.600000000000001</v>
      </c>
      <c r="DA55" s="110">
        <f t="shared" si="18"/>
        <v>3.8913109999999911</v>
      </c>
      <c r="DB55" s="72">
        <v>971</v>
      </c>
      <c r="DC55" s="90">
        <f t="shared" si="19"/>
        <v>4.5380420000000221</v>
      </c>
      <c r="DD55" s="72">
        <v>166</v>
      </c>
      <c r="DE55" s="90">
        <f t="shared" si="20"/>
        <v>4.2608570000000068</v>
      </c>
      <c r="DG55" s="164">
        <v>26</v>
      </c>
      <c r="DH55" s="90">
        <f t="shared" si="0"/>
        <v>17.333160000000003</v>
      </c>
      <c r="DI55" s="164">
        <v>26</v>
      </c>
      <c r="DJ55" s="90">
        <f t="shared" si="1"/>
        <v>21.666684000000014</v>
      </c>
      <c r="DK55" s="72">
        <v>52</v>
      </c>
      <c r="DL55" s="90">
        <f t="shared" si="2"/>
        <v>2.5999999999999988</v>
      </c>
      <c r="DP55" s="72">
        <v>451</v>
      </c>
      <c r="DQ55" s="90">
        <f t="shared" si="21"/>
        <v>0.31874999999999987</v>
      </c>
      <c r="DR55" s="72">
        <v>71</v>
      </c>
      <c r="DS55" s="90">
        <f t="shared" si="22"/>
        <v>8.5000170000000068</v>
      </c>
      <c r="DV55" s="72" t="s">
        <v>198</v>
      </c>
      <c r="DW55" s="90">
        <v>0</v>
      </c>
    </row>
    <row r="56" spans="11:127" x14ac:dyDescent="0.35">
      <c r="K56" s="61">
        <v>54</v>
      </c>
      <c r="Q56" s="111">
        <v>0.54</v>
      </c>
      <c r="R56" s="127">
        <v>2</v>
      </c>
      <c r="T56" s="72" t="s">
        <v>140</v>
      </c>
      <c r="U56" s="91">
        <v>5</v>
      </c>
      <c r="Y56" s="102"/>
      <c r="Z56" s="124"/>
      <c r="AA56" s="101">
        <v>53</v>
      </c>
      <c r="AB56" s="90">
        <v>2.65</v>
      </c>
      <c r="AD56" s="102">
        <v>62</v>
      </c>
      <c r="AE56" s="72">
        <f t="shared" si="3"/>
        <v>3.9600000000000213</v>
      </c>
      <c r="AJ56" s="112"/>
      <c r="AO56" s="164">
        <v>27</v>
      </c>
      <c r="AP56" s="90">
        <v>27</v>
      </c>
      <c r="AW56" s="101">
        <v>53</v>
      </c>
      <c r="AX56" s="90">
        <v>2.65</v>
      </c>
      <c r="BE56" s="90">
        <v>3.72</v>
      </c>
      <c r="BF56" s="124">
        <f t="shared" si="24"/>
        <v>8.4445599999999956</v>
      </c>
      <c r="BG56" s="139">
        <v>4.82</v>
      </c>
      <c r="BH56" s="124">
        <f t="shared" si="4"/>
        <v>11.333315999999982</v>
      </c>
      <c r="BI56" s="139">
        <v>2.62</v>
      </c>
      <c r="BJ56" s="90">
        <f t="shared" si="5"/>
        <v>12.571428563999973</v>
      </c>
      <c r="BM56" s="61"/>
      <c r="BN56" s="61"/>
      <c r="BO56" s="61"/>
      <c r="BP56" s="61"/>
      <c r="BQ56" s="61"/>
      <c r="BR56" s="61"/>
      <c r="BS56" s="72">
        <v>342</v>
      </c>
      <c r="BT56" s="90">
        <f t="shared" si="8"/>
        <v>6.4285692000000223</v>
      </c>
      <c r="BU56" s="72">
        <v>181</v>
      </c>
      <c r="BV56" s="90">
        <f t="shared" si="9"/>
        <v>4.365079199999963</v>
      </c>
      <c r="CB56" s="100">
        <v>222</v>
      </c>
      <c r="CC56" s="124">
        <f t="shared" si="12"/>
        <v>3.5</v>
      </c>
      <c r="CD56" s="100">
        <v>802</v>
      </c>
      <c r="CE56" s="90">
        <f t="shared" si="13"/>
        <v>9.0545360000000272</v>
      </c>
      <c r="CG56" s="72">
        <v>95.2</v>
      </c>
      <c r="CH56" s="72">
        <v>5.2</v>
      </c>
      <c r="CQ56" s="102">
        <v>803</v>
      </c>
      <c r="CR56" s="124">
        <f t="shared" si="14"/>
        <v>4.0000160000000191</v>
      </c>
      <c r="CS56" s="102">
        <v>827</v>
      </c>
      <c r="CT56" s="90">
        <f t="shared" si="15"/>
        <v>15.889348000000012</v>
      </c>
      <c r="CU56" s="72">
        <v>887</v>
      </c>
      <c r="CV56" s="90">
        <f t="shared" si="16"/>
        <v>15.438612000000006</v>
      </c>
      <c r="CZ56" s="160">
        <v>16.7</v>
      </c>
      <c r="DA56" s="110">
        <f t="shared" si="18"/>
        <v>3.8695719999999909</v>
      </c>
      <c r="DB56" s="72">
        <v>972</v>
      </c>
      <c r="DC56" s="90">
        <f t="shared" si="19"/>
        <v>4.5289840000000225</v>
      </c>
      <c r="DD56" s="72">
        <v>167</v>
      </c>
      <c r="DE56" s="90">
        <f t="shared" si="20"/>
        <v>4.2463640000000069</v>
      </c>
      <c r="DG56" s="164">
        <v>26.5</v>
      </c>
      <c r="DH56" s="90">
        <f t="shared" si="0"/>
        <v>17.666490000000003</v>
      </c>
      <c r="DI56" s="164">
        <v>26.5</v>
      </c>
      <c r="DJ56" s="90">
        <f t="shared" si="1"/>
        <v>22.083351000000015</v>
      </c>
      <c r="DK56" s="72">
        <v>53</v>
      </c>
      <c r="DL56" s="90">
        <f t="shared" si="2"/>
        <v>2.6499999999999986</v>
      </c>
      <c r="DP56" s="72">
        <v>452</v>
      </c>
      <c r="DQ56" s="90">
        <f t="shared" si="21"/>
        <v>0.32499999999999984</v>
      </c>
      <c r="DR56" s="72">
        <v>72</v>
      </c>
      <c r="DS56" s="90">
        <f t="shared" si="22"/>
        <v>8.6666840000000072</v>
      </c>
    </row>
    <row r="57" spans="11:127" x14ac:dyDescent="0.35">
      <c r="K57" s="61">
        <v>55</v>
      </c>
      <c r="Q57" s="111">
        <v>0.55000000000000004</v>
      </c>
      <c r="R57" s="127">
        <v>2.5</v>
      </c>
      <c r="Y57" s="102"/>
      <c r="Z57" s="124"/>
      <c r="AA57" s="102">
        <v>54</v>
      </c>
      <c r="AB57" s="90">
        <v>2.7</v>
      </c>
      <c r="AD57" s="102">
        <v>63</v>
      </c>
      <c r="AE57" s="72">
        <f t="shared" si="3"/>
        <v>3.9400000000000213</v>
      </c>
      <c r="AJ57" s="112"/>
      <c r="AO57" s="164">
        <v>27.5</v>
      </c>
      <c r="AP57" s="90">
        <v>27.5</v>
      </c>
      <c r="AW57" s="102">
        <v>54</v>
      </c>
      <c r="AX57" s="90">
        <v>2.7</v>
      </c>
      <c r="BE57" s="90">
        <v>3.73</v>
      </c>
      <c r="BF57" s="124">
        <f t="shared" si="24"/>
        <v>8.2223399999999955</v>
      </c>
      <c r="BG57" s="139">
        <v>4.83</v>
      </c>
      <c r="BH57" s="124">
        <f t="shared" si="4"/>
        <v>11.166648999999982</v>
      </c>
      <c r="BI57" s="139">
        <v>2.63</v>
      </c>
      <c r="BJ57" s="90">
        <f t="shared" si="5"/>
        <v>12.428571420999972</v>
      </c>
      <c r="BM57" s="61"/>
      <c r="BN57" s="61"/>
      <c r="BO57" s="61"/>
      <c r="BP57" s="61"/>
      <c r="BQ57" s="61"/>
      <c r="BR57" s="61"/>
      <c r="BS57" s="72">
        <v>343</v>
      </c>
      <c r="BT57" s="90">
        <f t="shared" si="8"/>
        <v>6.0714263000000219</v>
      </c>
      <c r="BU57" s="72">
        <v>182</v>
      </c>
      <c r="BV57" s="90">
        <f t="shared" si="9"/>
        <v>3.968253799999963</v>
      </c>
      <c r="CB57" s="72">
        <v>223</v>
      </c>
      <c r="CC57" s="124">
        <f t="shared" si="12"/>
        <v>3.375</v>
      </c>
      <c r="CD57" s="72">
        <v>803</v>
      </c>
      <c r="CE57" s="90">
        <f t="shared" si="13"/>
        <v>9.0363540000000278</v>
      </c>
      <c r="CG57" s="72">
        <v>95.3</v>
      </c>
      <c r="CH57" s="72">
        <v>5.3</v>
      </c>
      <c r="CQ57" s="102">
        <v>804</v>
      </c>
      <c r="CR57" s="124">
        <f t="shared" si="14"/>
        <v>3.6923240000000193</v>
      </c>
      <c r="CS57" s="102">
        <v>828</v>
      </c>
      <c r="CT57" s="90">
        <f t="shared" si="15"/>
        <v>15.810297000000013</v>
      </c>
      <c r="CU57" s="72">
        <v>888</v>
      </c>
      <c r="CV57" s="90">
        <f t="shared" si="16"/>
        <v>15.350893000000006</v>
      </c>
      <c r="CZ57" s="160">
        <v>16.8</v>
      </c>
      <c r="DA57" s="110">
        <f t="shared" si="18"/>
        <v>3.8478329999999907</v>
      </c>
      <c r="DB57" s="72">
        <v>973</v>
      </c>
      <c r="DC57" s="90">
        <f t="shared" si="19"/>
        <v>4.519926000000023</v>
      </c>
      <c r="DD57" s="72">
        <v>168</v>
      </c>
      <c r="DE57" s="90">
        <f t="shared" si="20"/>
        <v>4.231871000000007</v>
      </c>
      <c r="DG57" s="164">
        <v>27</v>
      </c>
      <c r="DH57" s="90">
        <f t="shared" si="0"/>
        <v>17.999820000000003</v>
      </c>
      <c r="DI57" s="164">
        <v>27</v>
      </c>
      <c r="DJ57" s="90">
        <f t="shared" si="1"/>
        <v>22.500018000000015</v>
      </c>
      <c r="DK57" s="72">
        <v>54</v>
      </c>
      <c r="DL57" s="90">
        <f t="shared" si="2"/>
        <v>2.6999999999999984</v>
      </c>
      <c r="DP57" s="72">
        <v>453</v>
      </c>
      <c r="DQ57" s="90">
        <f t="shared" si="21"/>
        <v>0.33124999999999982</v>
      </c>
      <c r="DR57" s="72">
        <v>73</v>
      </c>
      <c r="DS57" s="90">
        <f t="shared" si="22"/>
        <v>8.8333510000000075</v>
      </c>
    </row>
    <row r="58" spans="11:127" x14ac:dyDescent="0.35">
      <c r="K58" s="61">
        <v>56</v>
      </c>
      <c r="Q58" s="111">
        <v>0.56000000000000005</v>
      </c>
      <c r="R58" s="127">
        <v>3</v>
      </c>
      <c r="Y58" s="102"/>
      <c r="Z58" s="124"/>
      <c r="AA58" s="101">
        <v>55</v>
      </c>
      <c r="AB58" s="90">
        <v>2.75</v>
      </c>
      <c r="AD58" s="102">
        <v>64</v>
      </c>
      <c r="AE58" s="72">
        <f t="shared" si="3"/>
        <v>3.9200000000000212</v>
      </c>
      <c r="AJ58" s="112"/>
      <c r="AO58" s="164">
        <v>28</v>
      </c>
      <c r="AP58" s="90">
        <v>28</v>
      </c>
      <c r="AW58" s="101">
        <v>55</v>
      </c>
      <c r="AX58" s="90">
        <v>2.75</v>
      </c>
      <c r="BE58" s="90">
        <v>3.74</v>
      </c>
      <c r="BF58" s="124">
        <f t="shared" si="24"/>
        <v>8.0001199999999955</v>
      </c>
      <c r="BG58" s="139">
        <v>4.84</v>
      </c>
      <c r="BH58" s="124">
        <f t="shared" si="4"/>
        <v>10.999981999999981</v>
      </c>
      <c r="BI58" s="139">
        <v>2.64</v>
      </c>
      <c r="BJ58" s="90">
        <f t="shared" si="5"/>
        <v>12.285714277999972</v>
      </c>
      <c r="BM58" s="61"/>
      <c r="BN58" s="61"/>
      <c r="BO58" s="61"/>
      <c r="BP58" s="61"/>
      <c r="BQ58" s="61"/>
      <c r="BR58" s="61"/>
      <c r="BS58" s="72">
        <v>344</v>
      </c>
      <c r="BT58" s="90">
        <f t="shared" si="8"/>
        <v>5.7142834000000216</v>
      </c>
      <c r="BU58" s="72">
        <v>183</v>
      </c>
      <c r="BV58" s="90">
        <f t="shared" si="9"/>
        <v>3.571428399999963</v>
      </c>
      <c r="CB58" s="72">
        <v>224</v>
      </c>
      <c r="CC58" s="124">
        <f t="shared" si="12"/>
        <v>3.25</v>
      </c>
      <c r="CD58" s="100">
        <v>804</v>
      </c>
      <c r="CE58" s="90">
        <f t="shared" si="13"/>
        <v>9.0181720000000283</v>
      </c>
      <c r="CG58" s="72">
        <v>95.4</v>
      </c>
      <c r="CH58" s="72">
        <v>5.4</v>
      </c>
      <c r="CQ58" s="102">
        <v>805</v>
      </c>
      <c r="CR58" s="124">
        <f t="shared" si="14"/>
        <v>3.3846320000000194</v>
      </c>
      <c r="CS58" s="102">
        <v>829</v>
      </c>
      <c r="CT58" s="90">
        <f t="shared" si="15"/>
        <v>15.731246000000013</v>
      </c>
      <c r="CU58" s="72">
        <v>889</v>
      </c>
      <c r="CV58" s="90">
        <f t="shared" si="16"/>
        <v>15.263174000000006</v>
      </c>
      <c r="CZ58" s="160">
        <v>16.899999999999999</v>
      </c>
      <c r="DA58" s="110">
        <f t="shared" si="18"/>
        <v>3.8260939999999906</v>
      </c>
      <c r="DB58" s="72">
        <v>974</v>
      </c>
      <c r="DC58" s="90">
        <f t="shared" si="19"/>
        <v>4.5108680000000234</v>
      </c>
      <c r="DD58" s="72">
        <v>169</v>
      </c>
      <c r="DE58" s="90">
        <f t="shared" si="20"/>
        <v>4.2173780000000072</v>
      </c>
      <c r="DG58" s="164">
        <v>27.5</v>
      </c>
      <c r="DH58" s="90">
        <f t="shared" si="0"/>
        <v>18.333150000000003</v>
      </c>
      <c r="DI58" s="164">
        <v>27.5</v>
      </c>
      <c r="DJ58" s="90">
        <f t="shared" si="1"/>
        <v>22.916685000000015</v>
      </c>
      <c r="DK58" s="72">
        <v>55</v>
      </c>
      <c r="DL58" s="90">
        <f t="shared" si="2"/>
        <v>2.7499999999999982</v>
      </c>
      <c r="DP58" s="72">
        <v>454</v>
      </c>
      <c r="DQ58" s="90">
        <f t="shared" si="21"/>
        <v>0.3374999999999998</v>
      </c>
      <c r="DR58" s="72">
        <v>74</v>
      </c>
      <c r="DS58" s="90">
        <f t="shared" si="22"/>
        <v>9.0000180000000078</v>
      </c>
    </row>
    <row r="59" spans="11:127" x14ac:dyDescent="0.35">
      <c r="K59" s="61">
        <v>57</v>
      </c>
      <c r="Q59" s="111">
        <v>0.56999999999999995</v>
      </c>
      <c r="R59" s="127">
        <v>3.5</v>
      </c>
      <c r="Y59" s="102"/>
      <c r="Z59" s="124"/>
      <c r="AA59" s="101">
        <v>56</v>
      </c>
      <c r="AB59" s="91">
        <v>2.8</v>
      </c>
      <c r="AD59" s="102">
        <v>65</v>
      </c>
      <c r="AE59" s="72">
        <f t="shared" si="3"/>
        <v>3.9000000000000212</v>
      </c>
      <c r="AJ59" s="112"/>
      <c r="AO59" s="164">
        <v>28.5</v>
      </c>
      <c r="AP59" s="90">
        <v>28.5</v>
      </c>
      <c r="AW59" s="101">
        <v>56</v>
      </c>
      <c r="AX59" s="91">
        <v>2.8</v>
      </c>
      <c r="BE59" s="90">
        <v>3.75</v>
      </c>
      <c r="BF59" s="124">
        <f t="shared" si="24"/>
        <v>7.7778999999999954</v>
      </c>
      <c r="BG59" s="139">
        <v>4.8499999999999996</v>
      </c>
      <c r="BH59" s="124">
        <f t="shared" si="4"/>
        <v>10.833314999999981</v>
      </c>
      <c r="BI59" s="139">
        <v>2.65</v>
      </c>
      <c r="BJ59" s="90">
        <f t="shared" si="5"/>
        <v>12.142857134999971</v>
      </c>
      <c r="BM59" s="61"/>
      <c r="BN59" s="61"/>
      <c r="BO59" s="61"/>
      <c r="BP59" s="61"/>
      <c r="BQ59" s="61"/>
      <c r="BR59" s="61"/>
      <c r="BS59" s="72">
        <v>345</v>
      </c>
      <c r="BT59" s="90">
        <f t="shared" si="8"/>
        <v>5.3571405000000212</v>
      </c>
      <c r="BU59" s="72">
        <v>184</v>
      </c>
      <c r="BV59" s="90">
        <f t="shared" si="9"/>
        <v>3.174602999999963</v>
      </c>
      <c r="CB59" s="72">
        <v>225</v>
      </c>
      <c r="CC59" s="124">
        <f t="shared" si="12"/>
        <v>3.125</v>
      </c>
      <c r="CD59" s="72">
        <v>805</v>
      </c>
      <c r="CE59" s="90">
        <f t="shared" si="13"/>
        <v>8.9999900000000288</v>
      </c>
      <c r="CG59" s="72">
        <v>95.5</v>
      </c>
      <c r="CH59" s="72">
        <v>5.5</v>
      </c>
      <c r="CQ59" s="102">
        <v>806</v>
      </c>
      <c r="CR59" s="124">
        <f t="shared" si="14"/>
        <v>3.0769400000000195</v>
      </c>
      <c r="CS59" s="102">
        <v>830</v>
      </c>
      <c r="CT59" s="90">
        <f t="shared" si="15"/>
        <v>15.652195000000013</v>
      </c>
      <c r="CU59" s="72">
        <v>890</v>
      </c>
      <c r="CV59" s="90">
        <f t="shared" si="16"/>
        <v>15.175455000000007</v>
      </c>
      <c r="CZ59" s="160">
        <v>17</v>
      </c>
      <c r="DA59" s="110">
        <f t="shared" si="18"/>
        <v>3.8043549999999904</v>
      </c>
      <c r="DB59" s="72">
        <v>975</v>
      </c>
      <c r="DC59" s="90">
        <f t="shared" si="19"/>
        <v>4.5018100000000238</v>
      </c>
      <c r="DD59" s="72">
        <v>170</v>
      </c>
      <c r="DE59" s="90">
        <f t="shared" si="20"/>
        <v>4.2028850000000073</v>
      </c>
      <c r="DG59" s="164">
        <v>28</v>
      </c>
      <c r="DH59" s="90">
        <f t="shared" si="0"/>
        <v>18.666480000000004</v>
      </c>
      <c r="DI59" s="164">
        <v>28</v>
      </c>
      <c r="DJ59" s="90">
        <f t="shared" si="1"/>
        <v>23.333352000000016</v>
      </c>
      <c r="DK59" s="72">
        <v>56</v>
      </c>
      <c r="DL59" s="90">
        <f t="shared" si="2"/>
        <v>2.799999999999998</v>
      </c>
      <c r="DP59" s="72">
        <v>455</v>
      </c>
      <c r="DQ59" s="90">
        <f t="shared" si="21"/>
        <v>0.34374999999999978</v>
      </c>
      <c r="DR59" s="72">
        <v>75</v>
      </c>
      <c r="DS59" s="90">
        <f t="shared" si="22"/>
        <v>9.1666850000000082</v>
      </c>
    </row>
    <row r="60" spans="11:127" x14ac:dyDescent="0.35">
      <c r="K60" s="61">
        <v>58</v>
      </c>
      <c r="Q60" s="111">
        <v>0.57999999999999996</v>
      </c>
      <c r="R60" s="127">
        <v>4</v>
      </c>
      <c r="Y60" s="102"/>
      <c r="Z60" s="124"/>
      <c r="AA60" s="102">
        <v>57</v>
      </c>
      <c r="AB60" s="90">
        <v>2.85</v>
      </c>
      <c r="AD60" s="102">
        <v>66</v>
      </c>
      <c r="AE60" s="72">
        <f t="shared" si="3"/>
        <v>3.8800000000000212</v>
      </c>
      <c r="AJ60" s="112"/>
      <c r="AO60" s="164">
        <v>29</v>
      </c>
      <c r="AP60" s="90">
        <v>29</v>
      </c>
      <c r="AW60" s="102">
        <v>57</v>
      </c>
      <c r="AX60" s="90">
        <v>2.85</v>
      </c>
      <c r="BE60" s="90">
        <v>3.76</v>
      </c>
      <c r="BF60" s="124">
        <f t="shared" si="24"/>
        <v>7.5556799999999953</v>
      </c>
      <c r="BG60" s="139">
        <v>4.8600000000000003</v>
      </c>
      <c r="BH60" s="124">
        <f t="shared" si="4"/>
        <v>10.666647999999981</v>
      </c>
      <c r="BI60" s="139">
        <v>2.66</v>
      </c>
      <c r="BJ60" s="90">
        <f t="shared" si="5"/>
        <v>11.999999991999971</v>
      </c>
      <c r="BM60" s="61"/>
      <c r="BN60" s="61"/>
      <c r="BO60" s="61"/>
      <c r="BP60" s="61"/>
      <c r="BQ60" s="61"/>
      <c r="BR60" s="61"/>
      <c r="BS60" s="72">
        <v>346</v>
      </c>
      <c r="BT60" s="90">
        <f t="shared" si="8"/>
        <v>4.9999976000000208</v>
      </c>
      <c r="BU60" s="72">
        <v>185</v>
      </c>
      <c r="BV60" s="90">
        <f t="shared" si="9"/>
        <v>2.777777599999963</v>
      </c>
      <c r="CB60" s="100">
        <v>226</v>
      </c>
      <c r="CC60" s="124">
        <f t="shared" si="12"/>
        <v>3</v>
      </c>
      <c r="CD60" s="100">
        <v>806</v>
      </c>
      <c r="CE60" s="90">
        <f t="shared" si="13"/>
        <v>8.9818080000000293</v>
      </c>
      <c r="CG60" s="72">
        <v>95.6</v>
      </c>
      <c r="CH60" s="72">
        <v>5.6</v>
      </c>
      <c r="CQ60" s="102">
        <v>807</v>
      </c>
      <c r="CR60" s="124">
        <f t="shared" si="14"/>
        <v>2.7692480000000197</v>
      </c>
      <c r="CS60" s="102">
        <v>831</v>
      </c>
      <c r="CT60" s="90">
        <f t="shared" si="15"/>
        <v>15.573144000000013</v>
      </c>
      <c r="CU60" s="72">
        <v>891</v>
      </c>
      <c r="CV60" s="90">
        <f t="shared" si="16"/>
        <v>15.087736000000007</v>
      </c>
      <c r="CZ60" s="160">
        <v>17.100000000000001</v>
      </c>
      <c r="DA60" s="110">
        <f t="shared" si="18"/>
        <v>3.7826159999999902</v>
      </c>
      <c r="DB60" s="72">
        <v>976</v>
      </c>
      <c r="DC60" s="90">
        <f t="shared" si="19"/>
        <v>4.4927520000000243</v>
      </c>
      <c r="DD60" s="72">
        <v>171</v>
      </c>
      <c r="DE60" s="90">
        <f t="shared" si="20"/>
        <v>4.1883920000000074</v>
      </c>
      <c r="DG60" s="164">
        <v>28.5</v>
      </c>
      <c r="DH60" s="90">
        <f t="shared" si="0"/>
        <v>18.999810000000004</v>
      </c>
      <c r="DI60" s="164">
        <v>28.5</v>
      </c>
      <c r="DJ60" s="90">
        <f t="shared" si="1"/>
        <v>23.750019000000016</v>
      </c>
      <c r="DK60" s="72">
        <v>57</v>
      </c>
      <c r="DL60" s="90">
        <f t="shared" si="2"/>
        <v>2.8499999999999979</v>
      </c>
      <c r="DP60" s="72">
        <v>456</v>
      </c>
      <c r="DQ60" s="90">
        <f t="shared" si="21"/>
        <v>0.34999999999999976</v>
      </c>
      <c r="DR60" s="72">
        <v>76</v>
      </c>
      <c r="DS60" s="90">
        <f t="shared" si="22"/>
        <v>9.3333520000000085</v>
      </c>
    </row>
    <row r="61" spans="11:127" x14ac:dyDescent="0.35">
      <c r="K61" s="61">
        <v>59</v>
      </c>
      <c r="Q61" s="111">
        <v>0.59</v>
      </c>
      <c r="R61" s="127">
        <v>4.5</v>
      </c>
      <c r="Y61" s="102"/>
      <c r="Z61" s="124"/>
      <c r="AA61" s="101">
        <v>58</v>
      </c>
      <c r="AB61" s="90">
        <v>2.9</v>
      </c>
      <c r="AD61" s="102">
        <v>67</v>
      </c>
      <c r="AE61" s="72">
        <f t="shared" si="3"/>
        <v>3.8600000000000212</v>
      </c>
      <c r="AJ61" s="112"/>
      <c r="AO61" s="164">
        <v>29.5</v>
      </c>
      <c r="AP61" s="90">
        <v>29.5</v>
      </c>
      <c r="AW61" s="101">
        <v>58</v>
      </c>
      <c r="AX61" s="90">
        <v>2.9</v>
      </c>
      <c r="BE61" s="90">
        <v>3.77</v>
      </c>
      <c r="BF61" s="124">
        <f t="shared" si="24"/>
        <v>7.3334599999999952</v>
      </c>
      <c r="BG61" s="139">
        <v>4.87</v>
      </c>
      <c r="BH61" s="124">
        <f t="shared" si="4"/>
        <v>10.49998099999998</v>
      </c>
      <c r="BI61" s="139">
        <v>2.67</v>
      </c>
      <c r="BJ61" s="90">
        <f t="shared" si="5"/>
        <v>11.85714284899997</v>
      </c>
      <c r="BM61" s="61"/>
      <c r="BN61" s="61"/>
      <c r="BO61" s="61"/>
      <c r="BP61" s="61"/>
      <c r="BQ61" s="61"/>
      <c r="BR61" s="61"/>
      <c r="BS61" s="72">
        <v>347</v>
      </c>
      <c r="BT61" s="90">
        <f t="shared" si="8"/>
        <v>4.6428547000000204</v>
      </c>
      <c r="BU61" s="72">
        <v>186</v>
      </c>
      <c r="BV61" s="90">
        <f t="shared" si="9"/>
        <v>2.380952199999963</v>
      </c>
      <c r="CB61" s="72">
        <v>227</v>
      </c>
      <c r="CC61" s="124">
        <f t="shared" si="12"/>
        <v>2.875</v>
      </c>
      <c r="CD61" s="72">
        <v>807</v>
      </c>
      <c r="CE61" s="90">
        <f t="shared" si="13"/>
        <v>8.9636260000000298</v>
      </c>
      <c r="CG61" s="72">
        <v>95.7</v>
      </c>
      <c r="CH61" s="72">
        <v>5.7</v>
      </c>
      <c r="CQ61" s="102">
        <v>808</v>
      </c>
      <c r="CR61" s="124">
        <f t="shared" si="14"/>
        <v>2.4615560000000198</v>
      </c>
      <c r="CS61" s="102">
        <v>832</v>
      </c>
      <c r="CT61" s="90">
        <f t="shared" si="15"/>
        <v>15.494093000000014</v>
      </c>
      <c r="CU61" s="72">
        <v>892</v>
      </c>
      <c r="CV61" s="90">
        <f t="shared" si="16"/>
        <v>15.000017000000007</v>
      </c>
      <c r="CZ61" s="160">
        <v>17.2</v>
      </c>
      <c r="DA61" s="110">
        <f t="shared" si="18"/>
        <v>3.76087699999999</v>
      </c>
      <c r="DB61" s="72">
        <v>977</v>
      </c>
      <c r="DC61" s="90">
        <f t="shared" si="19"/>
        <v>4.4836940000000247</v>
      </c>
      <c r="DD61" s="72">
        <v>172</v>
      </c>
      <c r="DE61" s="90">
        <f t="shared" si="20"/>
        <v>4.1738990000000076</v>
      </c>
      <c r="DG61" s="164">
        <v>29</v>
      </c>
      <c r="DH61" s="90">
        <f t="shared" si="0"/>
        <v>19.333140000000004</v>
      </c>
      <c r="DI61" s="164">
        <v>29</v>
      </c>
      <c r="DJ61" s="90">
        <f t="shared" si="1"/>
        <v>24.166686000000016</v>
      </c>
      <c r="DK61" s="72">
        <v>58</v>
      </c>
      <c r="DL61" s="90">
        <f t="shared" si="2"/>
        <v>2.8999999999999977</v>
      </c>
      <c r="DP61" s="72">
        <v>457</v>
      </c>
      <c r="DQ61" s="90">
        <f t="shared" si="21"/>
        <v>0.35624999999999973</v>
      </c>
      <c r="DR61" s="72">
        <v>77</v>
      </c>
      <c r="DS61" s="90">
        <f t="shared" si="22"/>
        <v>9.5000190000000089</v>
      </c>
    </row>
    <row r="62" spans="11:127" x14ac:dyDescent="0.35">
      <c r="K62" s="61">
        <v>60</v>
      </c>
      <c r="Q62" s="111">
        <v>0.6</v>
      </c>
      <c r="R62" s="127">
        <v>5</v>
      </c>
      <c r="Y62" s="102"/>
      <c r="Z62" s="124"/>
      <c r="AA62" s="101">
        <v>59</v>
      </c>
      <c r="AB62" s="90">
        <v>2.95</v>
      </c>
      <c r="AD62" s="102">
        <v>68</v>
      </c>
      <c r="AE62" s="72">
        <f t="shared" si="3"/>
        <v>3.8400000000000212</v>
      </c>
      <c r="AJ62" s="112"/>
      <c r="AO62" s="164">
        <v>30</v>
      </c>
      <c r="AP62" s="90">
        <v>30</v>
      </c>
      <c r="AW62" s="101">
        <v>59</v>
      </c>
      <c r="AX62" s="90">
        <v>2.95</v>
      </c>
      <c r="BE62" s="90">
        <v>3.78</v>
      </c>
      <c r="BF62" s="124">
        <f t="shared" si="24"/>
        <v>7.1112399999999951</v>
      </c>
      <c r="BG62" s="139">
        <v>4.88</v>
      </c>
      <c r="BH62" s="124">
        <f t="shared" si="4"/>
        <v>10.33331399999998</v>
      </c>
      <c r="BI62" s="139">
        <v>2.68</v>
      </c>
      <c r="BJ62" s="90">
        <f t="shared" si="5"/>
        <v>11.71428570599997</v>
      </c>
      <c r="BM62" s="61"/>
      <c r="BN62" s="61"/>
      <c r="BO62" s="61"/>
      <c r="BP62" s="61"/>
      <c r="BQ62" s="61"/>
      <c r="BR62" s="61"/>
      <c r="BS62" s="72">
        <v>348</v>
      </c>
      <c r="BT62" s="90">
        <f t="shared" si="8"/>
        <v>4.2857118000000201</v>
      </c>
      <c r="BU62" s="72">
        <v>187</v>
      </c>
      <c r="BV62" s="90">
        <f t="shared" si="9"/>
        <v>1.984126799999963</v>
      </c>
      <c r="CB62" s="72">
        <v>228</v>
      </c>
      <c r="CC62" s="124">
        <f t="shared" si="12"/>
        <v>2.75</v>
      </c>
      <c r="CD62" s="100">
        <v>808</v>
      </c>
      <c r="CE62" s="90">
        <f t="shared" si="13"/>
        <v>8.9454440000000304</v>
      </c>
      <c r="CG62" s="72">
        <v>95.8</v>
      </c>
      <c r="CH62" s="72">
        <v>5.8</v>
      </c>
      <c r="CQ62" s="102">
        <v>809</v>
      </c>
      <c r="CR62" s="124">
        <f t="shared" si="14"/>
        <v>2.15386400000002</v>
      </c>
      <c r="CS62" s="102">
        <v>833</v>
      </c>
      <c r="CT62" s="90">
        <f t="shared" si="15"/>
        <v>15.415042000000014</v>
      </c>
      <c r="CU62" s="72">
        <v>893</v>
      </c>
      <c r="CV62" s="90">
        <f t="shared" si="16"/>
        <v>14.912298000000007</v>
      </c>
      <c r="CZ62" s="160">
        <v>17.3</v>
      </c>
      <c r="DA62" s="110">
        <f t="shared" si="18"/>
        <v>3.7391379999999899</v>
      </c>
      <c r="DB62" s="72">
        <v>978</v>
      </c>
      <c r="DC62" s="90">
        <f t="shared" si="19"/>
        <v>4.4746360000000251</v>
      </c>
      <c r="DD62" s="72">
        <v>173</v>
      </c>
      <c r="DE62" s="90">
        <f t="shared" si="20"/>
        <v>4.1594060000000077</v>
      </c>
      <c r="DG62" s="164">
        <v>29.5</v>
      </c>
      <c r="DH62" s="90">
        <f t="shared" si="0"/>
        <v>19.666470000000004</v>
      </c>
      <c r="DI62" s="164">
        <v>29.5</v>
      </c>
      <c r="DJ62" s="90">
        <f t="shared" si="1"/>
        <v>24.583353000000017</v>
      </c>
      <c r="DK62" s="72">
        <v>59</v>
      </c>
      <c r="DL62" s="90">
        <f t="shared" si="2"/>
        <v>2.9499999999999975</v>
      </c>
      <c r="DP62" s="72">
        <v>458</v>
      </c>
      <c r="DQ62" s="90">
        <f t="shared" si="21"/>
        <v>0.36249999999999971</v>
      </c>
      <c r="DR62" s="72">
        <v>78</v>
      </c>
      <c r="DS62" s="90">
        <f t="shared" si="22"/>
        <v>9.6666860000000092</v>
      </c>
    </row>
    <row r="63" spans="11:127" x14ac:dyDescent="0.35">
      <c r="K63" s="61">
        <v>61</v>
      </c>
      <c r="Q63" s="111">
        <v>0.61</v>
      </c>
      <c r="R63" s="127">
        <v>5.5</v>
      </c>
      <c r="Y63" s="101"/>
      <c r="Z63" s="124"/>
      <c r="AA63" s="102">
        <v>60</v>
      </c>
      <c r="AB63" s="91">
        <v>3</v>
      </c>
      <c r="AD63" s="102">
        <v>69</v>
      </c>
      <c r="AE63" s="72">
        <f t="shared" si="3"/>
        <v>3.8200000000000212</v>
      </c>
      <c r="AJ63" s="112"/>
      <c r="AO63" s="164">
        <v>30.5</v>
      </c>
      <c r="AP63" s="90">
        <v>30.5</v>
      </c>
      <c r="AW63" s="102">
        <v>60</v>
      </c>
      <c r="AX63" s="91">
        <v>3</v>
      </c>
      <c r="BE63" s="90">
        <v>3.79</v>
      </c>
      <c r="BF63" s="124">
        <f t="shared" si="24"/>
        <v>6.889019999999995</v>
      </c>
      <c r="BG63" s="139">
        <v>4.8899999999999997</v>
      </c>
      <c r="BH63" s="124">
        <f t="shared" si="4"/>
        <v>10.16664699999998</v>
      </c>
      <c r="BI63" s="139">
        <v>2.69</v>
      </c>
      <c r="BJ63" s="90">
        <f t="shared" si="5"/>
        <v>11.571428562999969</v>
      </c>
      <c r="BM63" s="61"/>
      <c r="BN63" s="61"/>
      <c r="BO63" s="61"/>
      <c r="BP63" s="61"/>
      <c r="BQ63" s="61"/>
      <c r="BR63" s="61"/>
      <c r="BS63" s="72">
        <v>349</v>
      </c>
      <c r="BT63" s="90">
        <f t="shared" si="8"/>
        <v>3.9285689000000201</v>
      </c>
      <c r="BU63" s="72">
        <v>188</v>
      </c>
      <c r="BV63" s="90">
        <f t="shared" si="9"/>
        <v>1.587301399999963</v>
      </c>
      <c r="CB63" s="72">
        <v>229</v>
      </c>
      <c r="CC63" s="124">
        <f t="shared" si="12"/>
        <v>2.625</v>
      </c>
      <c r="CD63" s="72">
        <v>809</v>
      </c>
      <c r="CE63" s="90">
        <f t="shared" si="13"/>
        <v>8.9272620000000309</v>
      </c>
      <c r="CG63" s="72">
        <v>95.9</v>
      </c>
      <c r="CH63" s="72">
        <v>5.9</v>
      </c>
      <c r="CQ63" s="102">
        <v>810</v>
      </c>
      <c r="CR63" s="124">
        <f t="shared" si="14"/>
        <v>1.8461720000000199</v>
      </c>
      <c r="CS63" s="102">
        <v>834</v>
      </c>
      <c r="CT63" s="90">
        <f t="shared" si="15"/>
        <v>15.335991000000014</v>
      </c>
      <c r="CU63" s="72">
        <v>894</v>
      </c>
      <c r="CV63" s="90">
        <f t="shared" si="16"/>
        <v>14.824579000000007</v>
      </c>
      <c r="CZ63" s="160">
        <v>17.399999999999999</v>
      </c>
      <c r="DA63" s="110">
        <f t="shared" si="18"/>
        <v>3.7173989999999897</v>
      </c>
      <c r="DB63" s="72">
        <v>979</v>
      </c>
      <c r="DC63" s="90">
        <f t="shared" si="19"/>
        <v>4.4655780000000256</v>
      </c>
      <c r="DD63" s="72">
        <v>174</v>
      </c>
      <c r="DE63" s="90">
        <f t="shared" si="20"/>
        <v>4.1449130000000078</v>
      </c>
      <c r="DG63" s="164">
        <v>30</v>
      </c>
      <c r="DH63" s="90">
        <v>20</v>
      </c>
      <c r="DI63" s="164">
        <v>30</v>
      </c>
      <c r="DJ63" s="90">
        <v>25</v>
      </c>
      <c r="DK63" s="72">
        <v>60</v>
      </c>
      <c r="DL63" s="90">
        <f t="shared" si="2"/>
        <v>2.9999999999999973</v>
      </c>
      <c r="DP63" s="72">
        <v>459</v>
      </c>
      <c r="DQ63" s="90">
        <f t="shared" si="21"/>
        <v>0.36874999999999969</v>
      </c>
      <c r="DR63" s="72">
        <v>79</v>
      </c>
      <c r="DS63" s="90">
        <f t="shared" si="22"/>
        <v>9.8333530000000096</v>
      </c>
    </row>
    <row r="64" spans="11:127" x14ac:dyDescent="0.35">
      <c r="K64" s="61">
        <v>62</v>
      </c>
      <c r="Q64" s="111">
        <v>0.62</v>
      </c>
      <c r="R64" s="127">
        <v>6</v>
      </c>
      <c r="Y64" s="102"/>
      <c r="Z64" s="124"/>
      <c r="AA64" s="101">
        <v>61</v>
      </c>
      <c r="AB64" s="90">
        <v>3.05</v>
      </c>
      <c r="AD64" s="102">
        <v>70</v>
      </c>
      <c r="AE64" s="72">
        <f t="shared" si="3"/>
        <v>3.8000000000000211</v>
      </c>
      <c r="AJ64" s="112"/>
      <c r="AO64" s="164">
        <v>31</v>
      </c>
      <c r="AP64" s="90">
        <v>31</v>
      </c>
      <c r="AW64" s="101">
        <v>61</v>
      </c>
      <c r="AX64" s="90">
        <v>3.05</v>
      </c>
      <c r="BE64" s="90">
        <v>3.8</v>
      </c>
      <c r="BF64" s="124">
        <f t="shared" si="24"/>
        <v>6.666799999999995</v>
      </c>
      <c r="BG64" s="139">
        <v>4.9000000000000004</v>
      </c>
      <c r="BH64" s="124">
        <f t="shared" si="4"/>
        <v>9.9999799999999794</v>
      </c>
      <c r="BI64" s="139">
        <v>2.7</v>
      </c>
      <c r="BJ64" s="90">
        <f t="shared" si="5"/>
        <v>11.428571419999969</v>
      </c>
      <c r="BM64" s="61"/>
      <c r="BN64" s="61"/>
      <c r="BO64" s="61"/>
      <c r="BP64" s="61"/>
      <c r="BQ64" s="61"/>
      <c r="BR64" s="61"/>
      <c r="BS64" s="72">
        <v>350</v>
      </c>
      <c r="BT64" s="90">
        <f t="shared" si="8"/>
        <v>3.5714260000000202</v>
      </c>
      <c r="BU64" s="72">
        <v>189</v>
      </c>
      <c r="BV64" s="90">
        <f t="shared" si="9"/>
        <v>1.190475999999963</v>
      </c>
      <c r="CB64" s="100">
        <v>230</v>
      </c>
      <c r="CC64" s="124">
        <f t="shared" si="12"/>
        <v>2.5</v>
      </c>
      <c r="CD64" s="100">
        <v>810</v>
      </c>
      <c r="CE64" s="90">
        <f t="shared" si="13"/>
        <v>8.9090800000000314</v>
      </c>
      <c r="CG64" s="72">
        <v>96</v>
      </c>
      <c r="CH64" s="72">
        <v>6</v>
      </c>
      <c r="CQ64" s="102">
        <v>811</v>
      </c>
      <c r="CR64" s="124">
        <f t="shared" si="14"/>
        <v>1.5384800000000198</v>
      </c>
      <c r="CS64" s="102">
        <v>835</v>
      </c>
      <c r="CT64" s="90">
        <f t="shared" si="15"/>
        <v>15.256940000000014</v>
      </c>
      <c r="CU64" s="72">
        <v>895</v>
      </c>
      <c r="CV64" s="90">
        <f t="shared" si="16"/>
        <v>14.736860000000007</v>
      </c>
      <c r="CZ64" s="160">
        <v>17.5</v>
      </c>
      <c r="DA64" s="110">
        <f t="shared" si="18"/>
        <v>3.6956599999999895</v>
      </c>
      <c r="DB64" s="72">
        <v>980</v>
      </c>
      <c r="DC64" s="90">
        <f t="shared" si="19"/>
        <v>4.456520000000026</v>
      </c>
      <c r="DD64" s="72">
        <v>175</v>
      </c>
      <c r="DE64" s="90">
        <f t="shared" si="20"/>
        <v>4.130420000000008</v>
      </c>
      <c r="DG64" s="72" t="s">
        <v>284</v>
      </c>
      <c r="DH64" s="90">
        <v>20</v>
      </c>
      <c r="DI64" s="72" t="s">
        <v>284</v>
      </c>
      <c r="DJ64" s="90">
        <v>25</v>
      </c>
      <c r="DK64" s="72">
        <v>61</v>
      </c>
      <c r="DL64" s="90">
        <f t="shared" si="2"/>
        <v>3.0499999999999972</v>
      </c>
      <c r="DP64" s="72">
        <v>460</v>
      </c>
      <c r="DQ64" s="90">
        <f t="shared" si="21"/>
        <v>0.37499999999999967</v>
      </c>
      <c r="DR64" s="72">
        <v>80</v>
      </c>
      <c r="DS64" s="90">
        <v>10</v>
      </c>
    </row>
    <row r="65" spans="11:123" x14ac:dyDescent="0.35">
      <c r="K65" s="61">
        <v>63</v>
      </c>
      <c r="Q65" s="111">
        <v>0.63</v>
      </c>
      <c r="R65" s="127">
        <v>6.5</v>
      </c>
      <c r="Y65" s="102"/>
      <c r="Z65" s="124"/>
      <c r="AA65" s="101">
        <v>62</v>
      </c>
      <c r="AB65" s="90">
        <v>3.1</v>
      </c>
      <c r="AD65" s="102">
        <v>71</v>
      </c>
      <c r="AE65" s="72">
        <f t="shared" si="3"/>
        <v>3.7800000000000211</v>
      </c>
      <c r="AJ65" s="112"/>
      <c r="AO65" s="164">
        <v>31.5</v>
      </c>
      <c r="AP65" s="90">
        <v>31.5</v>
      </c>
      <c r="AW65" s="101">
        <v>62</v>
      </c>
      <c r="AX65" s="90">
        <v>3.1</v>
      </c>
      <c r="BE65" s="90">
        <v>3.81</v>
      </c>
      <c r="BF65" s="124">
        <f t="shared" si="24"/>
        <v>6.4445799999999949</v>
      </c>
      <c r="BG65" s="139">
        <v>4.91</v>
      </c>
      <c r="BH65" s="124">
        <f t="shared" si="4"/>
        <v>9.8333129999999791</v>
      </c>
      <c r="BI65" s="139">
        <v>2.71</v>
      </c>
      <c r="BJ65" s="90">
        <f t="shared" si="5"/>
        <v>11.285714276999968</v>
      </c>
      <c r="BM65" s="61"/>
      <c r="BN65" s="61"/>
      <c r="BO65" s="61"/>
      <c r="BP65" s="61"/>
      <c r="BQ65" s="61"/>
      <c r="BR65" s="61"/>
      <c r="BS65" s="72">
        <v>351</v>
      </c>
      <c r="BT65" s="90">
        <f t="shared" si="8"/>
        <v>3.2142831000000203</v>
      </c>
      <c r="BU65" s="72">
        <v>190</v>
      </c>
      <c r="BV65" s="90">
        <f t="shared" si="9"/>
        <v>0.79365059999996301</v>
      </c>
      <c r="CB65" s="72">
        <v>231</v>
      </c>
      <c r="CC65" s="124">
        <f t="shared" si="12"/>
        <v>2.375</v>
      </c>
      <c r="CD65" s="72">
        <v>811</v>
      </c>
      <c r="CE65" s="90">
        <f t="shared" si="13"/>
        <v>8.8908980000000319</v>
      </c>
      <c r="CG65" s="72">
        <v>96.1</v>
      </c>
      <c r="CH65" s="72">
        <v>6.1</v>
      </c>
      <c r="CQ65" s="102">
        <v>812</v>
      </c>
      <c r="CR65" s="124">
        <f t="shared" si="14"/>
        <v>1.2307880000000198</v>
      </c>
      <c r="CS65" s="102">
        <v>836</v>
      </c>
      <c r="CT65" s="90">
        <f t="shared" si="15"/>
        <v>15.177889000000015</v>
      </c>
      <c r="CU65" s="72">
        <v>896</v>
      </c>
      <c r="CV65" s="90">
        <f t="shared" si="16"/>
        <v>14.649141000000007</v>
      </c>
      <c r="CZ65" s="160">
        <v>17.600000000000001</v>
      </c>
      <c r="DA65" s="110">
        <f t="shared" si="18"/>
        <v>3.6739209999999893</v>
      </c>
      <c r="DB65" s="72">
        <v>981</v>
      </c>
      <c r="DC65" s="90">
        <f t="shared" si="19"/>
        <v>4.4474620000000264</v>
      </c>
      <c r="DD65" s="72">
        <v>176</v>
      </c>
      <c r="DE65" s="90">
        <f t="shared" si="20"/>
        <v>4.1159270000000081</v>
      </c>
      <c r="DK65" s="72">
        <v>62</v>
      </c>
      <c r="DL65" s="90">
        <f t="shared" si="2"/>
        <v>3.099999999999997</v>
      </c>
      <c r="DP65" s="72">
        <v>461</v>
      </c>
      <c r="DQ65" s="90">
        <f t="shared" si="21"/>
        <v>0.38124999999999964</v>
      </c>
      <c r="DR65" s="72" t="s">
        <v>295</v>
      </c>
      <c r="DS65" s="90">
        <v>10</v>
      </c>
    </row>
    <row r="66" spans="11:123" x14ac:dyDescent="0.35">
      <c r="K66" s="61">
        <v>64</v>
      </c>
      <c r="Q66" s="111">
        <v>0.64</v>
      </c>
      <c r="R66" s="127">
        <v>7</v>
      </c>
      <c r="Y66" s="102"/>
      <c r="Z66" s="124"/>
      <c r="AA66" s="102">
        <v>63</v>
      </c>
      <c r="AB66" s="90">
        <v>3.15</v>
      </c>
      <c r="AD66" s="102">
        <v>72</v>
      </c>
      <c r="AE66" s="72">
        <f t="shared" si="3"/>
        <v>3.7600000000000211</v>
      </c>
      <c r="AJ66" s="112"/>
      <c r="AO66" s="164">
        <v>32</v>
      </c>
      <c r="AP66" s="90">
        <v>32</v>
      </c>
      <c r="AW66" s="102">
        <v>63</v>
      </c>
      <c r="AX66" s="90">
        <v>3.15</v>
      </c>
      <c r="BE66" s="90">
        <v>3.82</v>
      </c>
      <c r="BF66" s="124">
        <f t="shared" si="24"/>
        <v>6.2223599999999948</v>
      </c>
      <c r="BG66" s="139">
        <v>4.92</v>
      </c>
      <c r="BH66" s="124">
        <f t="shared" si="4"/>
        <v>9.6666459999999788</v>
      </c>
      <c r="BI66" s="139">
        <v>2.72</v>
      </c>
      <c r="BJ66" s="90">
        <f t="shared" si="5"/>
        <v>11.142857133999968</v>
      </c>
      <c r="BM66" s="61"/>
      <c r="BN66" s="61"/>
      <c r="BO66" s="61"/>
      <c r="BP66" s="61"/>
      <c r="BQ66" s="61"/>
      <c r="BR66" s="61"/>
      <c r="BS66" s="72">
        <v>352</v>
      </c>
      <c r="BT66" s="90">
        <f t="shared" si="8"/>
        <v>2.8571402000000203</v>
      </c>
      <c r="BU66" s="72">
        <v>191</v>
      </c>
      <c r="BV66" s="90">
        <f t="shared" si="9"/>
        <v>0.39682519999996302</v>
      </c>
      <c r="CB66" s="72">
        <v>232</v>
      </c>
      <c r="CC66" s="124">
        <f t="shared" si="12"/>
        <v>2.25</v>
      </c>
      <c r="CD66" s="100">
        <v>812</v>
      </c>
      <c r="CE66" s="90">
        <f t="shared" si="13"/>
        <v>8.8727160000000325</v>
      </c>
      <c r="CG66" s="72">
        <v>96.2</v>
      </c>
      <c r="CH66" s="72">
        <v>6.2</v>
      </c>
      <c r="CQ66" s="102">
        <v>813</v>
      </c>
      <c r="CR66" s="124">
        <f t="shared" si="14"/>
        <v>0.92309600000001968</v>
      </c>
      <c r="CS66" s="102">
        <v>837</v>
      </c>
      <c r="CT66" s="90">
        <f t="shared" si="15"/>
        <v>15.098838000000015</v>
      </c>
      <c r="CU66" s="72">
        <v>897</v>
      </c>
      <c r="CV66" s="90">
        <f t="shared" si="16"/>
        <v>14.561422000000007</v>
      </c>
      <c r="CZ66" s="160">
        <v>17.7</v>
      </c>
      <c r="DA66" s="110">
        <f t="shared" si="18"/>
        <v>3.6521819999999892</v>
      </c>
      <c r="DB66" s="72">
        <v>982</v>
      </c>
      <c r="DC66" s="90">
        <f t="shared" si="19"/>
        <v>4.4384040000000269</v>
      </c>
      <c r="DD66" s="72">
        <v>177</v>
      </c>
      <c r="DE66" s="90">
        <f t="shared" si="20"/>
        <v>4.1014340000000082</v>
      </c>
      <c r="DK66" s="72">
        <v>63</v>
      </c>
      <c r="DL66" s="90">
        <f t="shared" si="2"/>
        <v>3.1499999999999968</v>
      </c>
      <c r="DP66" s="72">
        <v>462</v>
      </c>
      <c r="DQ66" s="90">
        <f t="shared" si="21"/>
        <v>0.38749999999999962</v>
      </c>
    </row>
    <row r="67" spans="11:123" x14ac:dyDescent="0.35">
      <c r="K67" s="61">
        <v>65</v>
      </c>
      <c r="Q67" s="111">
        <v>0.65</v>
      </c>
      <c r="R67" s="127">
        <v>7.5</v>
      </c>
      <c r="Y67" s="102"/>
      <c r="Z67" s="124"/>
      <c r="AA67" s="101">
        <v>64</v>
      </c>
      <c r="AB67" s="91">
        <v>3.2</v>
      </c>
      <c r="AD67" s="102">
        <v>73</v>
      </c>
      <c r="AE67" s="72">
        <f t="shared" si="3"/>
        <v>3.7400000000000211</v>
      </c>
      <c r="AJ67" s="112"/>
      <c r="AO67" s="164">
        <v>32.5</v>
      </c>
      <c r="AP67" s="90">
        <v>32.5</v>
      </c>
      <c r="AW67" s="101">
        <v>64</v>
      </c>
      <c r="AX67" s="91">
        <v>3.2</v>
      </c>
      <c r="BE67" s="90">
        <v>3.83</v>
      </c>
      <c r="BF67" s="124">
        <f t="shared" si="24"/>
        <v>6.0001399999999947</v>
      </c>
      <c r="BG67" s="139">
        <v>4.93</v>
      </c>
      <c r="BH67" s="124">
        <f t="shared" si="4"/>
        <v>9.4999789999999784</v>
      </c>
      <c r="BI67" s="139">
        <v>2.73</v>
      </c>
      <c r="BJ67" s="90">
        <f t="shared" si="5"/>
        <v>10.999999990999967</v>
      </c>
      <c r="BM67" s="61"/>
      <c r="BN67" s="61"/>
      <c r="BO67" s="61"/>
      <c r="BP67" s="61"/>
      <c r="BQ67" s="61"/>
      <c r="BR67" s="61"/>
      <c r="BS67" s="72">
        <v>353</v>
      </c>
      <c r="BT67" s="90">
        <f t="shared" si="8"/>
        <v>2.4999973000000204</v>
      </c>
      <c r="BU67" s="72">
        <v>192</v>
      </c>
      <c r="BV67" s="90">
        <v>0</v>
      </c>
      <c r="CB67" s="72">
        <v>233</v>
      </c>
      <c r="CC67" s="124">
        <f t="shared" si="12"/>
        <v>2.125</v>
      </c>
      <c r="CD67" s="72">
        <v>813</v>
      </c>
      <c r="CE67" s="90">
        <f t="shared" si="13"/>
        <v>8.854534000000033</v>
      </c>
      <c r="CG67" s="72">
        <v>96.3</v>
      </c>
      <c r="CH67" s="72">
        <v>6.3</v>
      </c>
      <c r="CQ67" s="102">
        <v>814</v>
      </c>
      <c r="CR67" s="124">
        <f t="shared" si="14"/>
        <v>0.6154040000000196</v>
      </c>
      <c r="CS67" s="102">
        <v>838</v>
      </c>
      <c r="CT67" s="90">
        <f t="shared" si="15"/>
        <v>15.019787000000015</v>
      </c>
      <c r="CU67" s="72">
        <v>898</v>
      </c>
      <c r="CV67" s="90">
        <f t="shared" si="16"/>
        <v>14.473703000000008</v>
      </c>
      <c r="CZ67" s="160">
        <v>17.8</v>
      </c>
      <c r="DA67" s="110">
        <f t="shared" si="18"/>
        <v>3.630442999999989</v>
      </c>
      <c r="DB67" s="72">
        <v>983</v>
      </c>
      <c r="DC67" s="90">
        <f t="shared" si="19"/>
        <v>4.4293460000000273</v>
      </c>
      <c r="DD67" s="72">
        <v>178</v>
      </c>
      <c r="DE67" s="90">
        <f t="shared" si="20"/>
        <v>4.0869410000000084</v>
      </c>
      <c r="DK67" s="72">
        <v>64</v>
      </c>
      <c r="DL67" s="90">
        <f t="shared" si="2"/>
        <v>3.1999999999999966</v>
      </c>
      <c r="DP67" s="72">
        <v>463</v>
      </c>
      <c r="DQ67" s="90">
        <f t="shared" si="21"/>
        <v>0.3937499999999996</v>
      </c>
    </row>
    <row r="68" spans="11:123" ht="29" x14ac:dyDescent="0.35">
      <c r="K68" s="61">
        <v>66</v>
      </c>
      <c r="Q68" s="111">
        <v>0.66</v>
      </c>
      <c r="R68" s="127">
        <v>8</v>
      </c>
      <c r="Y68" s="102"/>
      <c r="Z68" s="124"/>
      <c r="AA68" s="101">
        <v>65</v>
      </c>
      <c r="AB68" s="90">
        <v>3.25</v>
      </c>
      <c r="AD68" s="102">
        <v>74</v>
      </c>
      <c r="AE68" s="72">
        <f t="shared" si="3"/>
        <v>3.7200000000000211</v>
      </c>
      <c r="AJ68" s="112"/>
      <c r="AO68" s="164">
        <v>33</v>
      </c>
      <c r="AP68" s="90">
        <v>33</v>
      </c>
      <c r="AW68" s="101">
        <v>65</v>
      </c>
      <c r="AX68" s="90">
        <v>3.25</v>
      </c>
      <c r="BE68" s="90">
        <v>3.84</v>
      </c>
      <c r="BF68" s="124">
        <f t="shared" si="24"/>
        <v>5.7779199999999946</v>
      </c>
      <c r="BG68" s="139">
        <v>4.9400000000000004</v>
      </c>
      <c r="BH68" s="124">
        <f t="shared" si="4"/>
        <v>9.3333119999999781</v>
      </c>
      <c r="BI68" s="139">
        <v>2.74</v>
      </c>
      <c r="BJ68" s="90">
        <f t="shared" si="5"/>
        <v>10.857142847999967</v>
      </c>
      <c r="BM68" s="61"/>
      <c r="BN68" s="61"/>
      <c r="BO68" s="61"/>
      <c r="BP68" s="61"/>
      <c r="BQ68" s="61"/>
      <c r="BR68" s="61"/>
      <c r="BS68" s="72">
        <v>354</v>
      </c>
      <c r="BT68" s="90">
        <f t="shared" si="8"/>
        <v>2.1428544000000205</v>
      </c>
      <c r="BU68" s="109" t="s">
        <v>235</v>
      </c>
      <c r="BV68" s="90" t="s">
        <v>265</v>
      </c>
      <c r="CB68" s="100">
        <v>234</v>
      </c>
      <c r="CC68" s="124">
        <f t="shared" si="12"/>
        <v>2</v>
      </c>
      <c r="CD68" s="100">
        <v>814</v>
      </c>
      <c r="CE68" s="90">
        <f t="shared" si="13"/>
        <v>8.8363520000000335</v>
      </c>
      <c r="CG68" s="72">
        <v>96.4</v>
      </c>
      <c r="CH68" s="72">
        <v>6.4</v>
      </c>
      <c r="CQ68" s="102">
        <v>815</v>
      </c>
      <c r="CR68" s="124">
        <f t="shared" si="14"/>
        <v>0.30771200000001958</v>
      </c>
      <c r="CS68" s="102">
        <v>839</v>
      </c>
      <c r="CT68" s="90">
        <f t="shared" si="15"/>
        <v>14.940736000000015</v>
      </c>
      <c r="CU68" s="72">
        <v>899</v>
      </c>
      <c r="CV68" s="90">
        <f t="shared" si="16"/>
        <v>14.385984000000008</v>
      </c>
      <c r="CZ68" s="160">
        <v>17.899999999999999</v>
      </c>
      <c r="DA68" s="110">
        <f t="shared" si="18"/>
        <v>3.6087039999999888</v>
      </c>
      <c r="DB68" s="72">
        <v>984</v>
      </c>
      <c r="DC68" s="90">
        <f t="shared" si="19"/>
        <v>4.4202880000000278</v>
      </c>
      <c r="DD68" s="72">
        <v>179</v>
      </c>
      <c r="DE68" s="90">
        <f t="shared" si="20"/>
        <v>4.0724480000000085</v>
      </c>
      <c r="DK68" s="72">
        <v>65</v>
      </c>
      <c r="DL68" s="90">
        <f t="shared" si="2"/>
        <v>3.2499999999999964</v>
      </c>
      <c r="DP68" s="72">
        <v>464</v>
      </c>
      <c r="DQ68" s="90">
        <f t="shared" si="21"/>
        <v>0.39999999999999958</v>
      </c>
    </row>
    <row r="69" spans="11:123" x14ac:dyDescent="0.35">
      <c r="K69" s="61">
        <v>67</v>
      </c>
      <c r="Q69" s="111">
        <v>0.67</v>
      </c>
      <c r="R69" s="127">
        <v>8.5</v>
      </c>
      <c r="Y69" s="102"/>
      <c r="Z69" s="124"/>
      <c r="AA69" s="102">
        <v>66</v>
      </c>
      <c r="AB69" s="90">
        <v>3.3</v>
      </c>
      <c r="AD69" s="102">
        <v>75</v>
      </c>
      <c r="AE69" s="72">
        <f t="shared" si="3"/>
        <v>3.700000000000021</v>
      </c>
      <c r="AJ69" s="112"/>
      <c r="AO69" s="164">
        <v>33.5</v>
      </c>
      <c r="AP69" s="90">
        <v>33.5</v>
      </c>
      <c r="AW69" s="102">
        <v>66</v>
      </c>
      <c r="AX69" s="90">
        <v>3.3</v>
      </c>
      <c r="BE69" s="90">
        <v>3.85</v>
      </c>
      <c r="BF69" s="124">
        <f t="shared" si="24"/>
        <v>5.5556999999999945</v>
      </c>
      <c r="BG69" s="139">
        <v>4.95</v>
      </c>
      <c r="BH69" s="124">
        <f t="shared" si="4"/>
        <v>9.1666449999999777</v>
      </c>
      <c r="BI69" s="139">
        <v>2.75</v>
      </c>
      <c r="BJ69" s="90">
        <f t="shared" si="5"/>
        <v>10.714285704999966</v>
      </c>
      <c r="BM69" s="61"/>
      <c r="BN69" s="61"/>
      <c r="BO69" s="61"/>
      <c r="BP69" s="61"/>
      <c r="BQ69" s="61"/>
      <c r="BR69" s="61"/>
      <c r="BS69" s="72">
        <v>355</v>
      </c>
      <c r="BT69" s="90">
        <f t="shared" si="8"/>
        <v>1.7857115000000205</v>
      </c>
      <c r="BU69" s="61"/>
      <c r="BV69" s="61"/>
      <c r="CB69" s="72">
        <v>235</v>
      </c>
      <c r="CC69" s="124">
        <f t="shared" si="12"/>
        <v>1.875</v>
      </c>
      <c r="CD69" s="72">
        <v>815</v>
      </c>
      <c r="CE69" s="90">
        <f t="shared" si="13"/>
        <v>8.818170000000034</v>
      </c>
      <c r="CG69" s="72">
        <v>96.5</v>
      </c>
      <c r="CH69" s="72">
        <v>6.5</v>
      </c>
      <c r="CQ69" s="102">
        <v>816</v>
      </c>
      <c r="CR69" s="124">
        <v>0</v>
      </c>
      <c r="CS69" s="102">
        <v>840</v>
      </c>
      <c r="CT69" s="90">
        <f t="shared" si="15"/>
        <v>14.861685000000016</v>
      </c>
      <c r="CU69" s="72">
        <v>900</v>
      </c>
      <c r="CV69" s="90">
        <f t="shared" si="16"/>
        <v>14.298265000000008</v>
      </c>
      <c r="CZ69" s="160">
        <v>18</v>
      </c>
      <c r="DA69" s="110">
        <f t="shared" si="18"/>
        <v>3.5869649999999886</v>
      </c>
      <c r="DB69" s="72">
        <v>985</v>
      </c>
      <c r="DC69" s="90">
        <f t="shared" si="19"/>
        <v>4.4112300000000282</v>
      </c>
      <c r="DD69" s="72">
        <v>180</v>
      </c>
      <c r="DE69" s="90">
        <f t="shared" si="20"/>
        <v>4.0579550000000086</v>
      </c>
      <c r="DK69" s="72">
        <v>66</v>
      </c>
      <c r="DL69" s="90">
        <f t="shared" ref="DL69:DL103" si="25">DL68+0.05</f>
        <v>3.2999999999999963</v>
      </c>
      <c r="DP69" s="72">
        <v>465</v>
      </c>
      <c r="DQ69" s="90">
        <f t="shared" si="21"/>
        <v>0.40624999999999956</v>
      </c>
    </row>
    <row r="70" spans="11:123" ht="29" x14ac:dyDescent="0.35">
      <c r="K70" s="61">
        <v>68</v>
      </c>
      <c r="Q70" s="111">
        <v>0.68</v>
      </c>
      <c r="R70" s="127">
        <v>9</v>
      </c>
      <c r="Y70" s="102"/>
      <c r="Z70" s="124"/>
      <c r="AA70" s="101">
        <v>67</v>
      </c>
      <c r="AB70" s="90">
        <v>3.35</v>
      </c>
      <c r="AD70" s="102">
        <v>76</v>
      </c>
      <c r="AE70" s="72">
        <f t="shared" ref="AE70:AE133" si="26">AE69-0.02</f>
        <v>3.680000000000021</v>
      </c>
      <c r="AJ70" s="112"/>
      <c r="AO70" s="164">
        <v>34</v>
      </c>
      <c r="AP70" s="90">
        <v>34</v>
      </c>
      <c r="AW70" s="101">
        <v>67</v>
      </c>
      <c r="AX70" s="90">
        <v>3.35</v>
      </c>
      <c r="BE70" s="90">
        <v>3.86</v>
      </c>
      <c r="BF70" s="124">
        <f t="shared" si="24"/>
        <v>5.3334799999999944</v>
      </c>
      <c r="BG70" s="139">
        <v>4.96</v>
      </c>
      <c r="BH70" s="124">
        <f t="shared" ref="BH70:BH123" si="27">BH69-0.166667</f>
        <v>8.9999779999999774</v>
      </c>
      <c r="BI70" s="139">
        <v>2.76</v>
      </c>
      <c r="BJ70" s="90">
        <f t="shared" ref="BJ70:BJ133" si="28">BJ69-0.142857143</f>
        <v>10.571428561999966</v>
      </c>
      <c r="BM70" s="61"/>
      <c r="BN70" s="61"/>
      <c r="BO70" s="61"/>
      <c r="BP70" s="61"/>
      <c r="BQ70" s="61"/>
      <c r="BR70" s="61"/>
      <c r="BS70" s="72">
        <v>356</v>
      </c>
      <c r="BT70" s="90">
        <f t="shared" ref="BT70:BT73" si="29">BT69-0.3571429</f>
        <v>1.4285686000000206</v>
      </c>
      <c r="BU70" s="61"/>
      <c r="BV70" s="61"/>
      <c r="CB70" s="72">
        <v>236</v>
      </c>
      <c r="CC70" s="124">
        <f t="shared" ref="CC70:CC84" si="30">CC69-0.125</f>
        <v>1.75</v>
      </c>
      <c r="CD70" s="100">
        <v>816</v>
      </c>
      <c r="CE70" s="90">
        <f t="shared" ref="CE70:CE133" si="31">CE69-0.018182</f>
        <v>8.7999880000000346</v>
      </c>
      <c r="CG70" s="72">
        <v>96.6</v>
      </c>
      <c r="CH70" s="72">
        <v>6.6</v>
      </c>
      <c r="CQ70" s="109" t="s">
        <v>235</v>
      </c>
      <c r="CR70" s="98" t="s">
        <v>265</v>
      </c>
      <c r="CS70" s="102">
        <v>841</v>
      </c>
      <c r="CT70" s="90">
        <f t="shared" ref="CT70:CT133" si="32">CT69-0.079051</f>
        <v>14.782634000000016</v>
      </c>
      <c r="CU70" s="72">
        <v>901</v>
      </c>
      <c r="CV70" s="90">
        <f t="shared" ref="CV70:CV133" si="33">CV69-0.087719</f>
        <v>14.210546000000008</v>
      </c>
      <c r="CZ70" s="160">
        <v>18.100000000000001</v>
      </c>
      <c r="DA70" s="110">
        <f t="shared" ref="DA70:DA133" si="34">DA69-0.021739</f>
        <v>3.5652259999999885</v>
      </c>
      <c r="DB70" s="72">
        <v>986</v>
      </c>
      <c r="DC70" s="90">
        <f t="shared" ref="DC70:DC133" si="35">DC69-0.009058</f>
        <v>4.4021720000000286</v>
      </c>
      <c r="DD70" s="72">
        <v>181</v>
      </c>
      <c r="DE70" s="90">
        <f t="shared" ref="DE70:DE133" si="36">DE69-0.014493</f>
        <v>4.0434620000000088</v>
      </c>
      <c r="DK70" s="72">
        <v>67</v>
      </c>
      <c r="DL70" s="90">
        <f t="shared" si="25"/>
        <v>3.3499999999999961</v>
      </c>
      <c r="DP70" s="72">
        <v>466</v>
      </c>
      <c r="DQ70" s="90">
        <f t="shared" ref="DQ70:DQ133" si="37">DQ69+0.00625</f>
        <v>0.41249999999999953</v>
      </c>
    </row>
    <row r="71" spans="11:123" x14ac:dyDescent="0.35">
      <c r="K71" s="61">
        <v>69</v>
      </c>
      <c r="Q71" s="111">
        <v>0.69</v>
      </c>
      <c r="R71" s="127">
        <v>9.5</v>
      </c>
      <c r="Y71" s="102"/>
      <c r="Z71" s="124"/>
      <c r="AA71" s="101">
        <v>68</v>
      </c>
      <c r="AB71" s="91">
        <v>3.4</v>
      </c>
      <c r="AD71" s="102">
        <v>77</v>
      </c>
      <c r="AE71" s="72">
        <f t="shared" si="26"/>
        <v>3.660000000000021</v>
      </c>
      <c r="AJ71" s="112"/>
      <c r="AO71" s="164">
        <v>34.5</v>
      </c>
      <c r="AP71" s="90">
        <v>34.5</v>
      </c>
      <c r="AW71" s="101">
        <v>68</v>
      </c>
      <c r="AX71" s="91">
        <v>3.4</v>
      </c>
      <c r="BE71" s="90">
        <v>3.87</v>
      </c>
      <c r="BF71" s="124">
        <f t="shared" si="24"/>
        <v>5.1112599999999944</v>
      </c>
      <c r="BG71" s="139">
        <v>4.97</v>
      </c>
      <c r="BH71" s="124">
        <f t="shared" si="27"/>
        <v>8.833310999999977</v>
      </c>
      <c r="BI71" s="139">
        <v>2.77</v>
      </c>
      <c r="BJ71" s="90">
        <f t="shared" si="28"/>
        <v>10.428571418999965</v>
      </c>
      <c r="BM71" s="61"/>
      <c r="BN71" s="61"/>
      <c r="BO71" s="61"/>
      <c r="BP71" s="61"/>
      <c r="BQ71" s="61"/>
      <c r="BR71" s="61"/>
      <c r="BS71" s="72">
        <v>357</v>
      </c>
      <c r="BT71" s="90">
        <f t="shared" si="29"/>
        <v>1.0714257000000207</v>
      </c>
      <c r="BU71" s="61"/>
      <c r="BV71" s="61"/>
      <c r="CB71" s="72">
        <v>237</v>
      </c>
      <c r="CC71" s="124">
        <f t="shared" si="30"/>
        <v>1.625</v>
      </c>
      <c r="CD71" s="72">
        <v>817</v>
      </c>
      <c r="CE71" s="90">
        <f t="shared" si="31"/>
        <v>8.7818060000000351</v>
      </c>
      <c r="CG71" s="72">
        <v>96.7</v>
      </c>
      <c r="CH71" s="72">
        <v>6.7</v>
      </c>
      <c r="CS71" s="102">
        <v>842</v>
      </c>
      <c r="CT71" s="90">
        <f t="shared" si="32"/>
        <v>14.703583000000016</v>
      </c>
      <c r="CU71" s="72">
        <v>902</v>
      </c>
      <c r="CV71" s="90">
        <f t="shared" si="33"/>
        <v>14.122827000000008</v>
      </c>
      <c r="CZ71" s="160">
        <v>18.2</v>
      </c>
      <c r="DA71" s="110">
        <f t="shared" si="34"/>
        <v>3.5434869999999883</v>
      </c>
      <c r="DB71" s="72">
        <v>987</v>
      </c>
      <c r="DC71" s="90">
        <f t="shared" si="35"/>
        <v>4.3931140000000291</v>
      </c>
      <c r="DD71" s="72">
        <v>182</v>
      </c>
      <c r="DE71" s="90">
        <f t="shared" si="36"/>
        <v>4.0289690000000089</v>
      </c>
      <c r="DK71" s="72">
        <v>68</v>
      </c>
      <c r="DL71" s="90">
        <f t="shared" si="25"/>
        <v>3.3999999999999959</v>
      </c>
      <c r="DP71" s="72">
        <v>467</v>
      </c>
      <c r="DQ71" s="90">
        <f t="shared" si="37"/>
        <v>0.41874999999999951</v>
      </c>
    </row>
    <row r="72" spans="11:123" x14ac:dyDescent="0.35">
      <c r="K72" s="61">
        <v>70</v>
      </c>
      <c r="Q72" s="111">
        <v>0.7</v>
      </c>
      <c r="R72" s="127">
        <v>10</v>
      </c>
      <c r="Y72" s="102"/>
      <c r="Z72" s="124"/>
      <c r="AA72" s="102">
        <v>69</v>
      </c>
      <c r="AB72" s="90">
        <v>3.45</v>
      </c>
      <c r="AD72" s="102">
        <v>78</v>
      </c>
      <c r="AE72" s="72">
        <f t="shared" si="26"/>
        <v>3.640000000000021</v>
      </c>
      <c r="AJ72" s="112"/>
      <c r="AO72" s="164">
        <v>35</v>
      </c>
      <c r="AP72" s="90">
        <v>35</v>
      </c>
      <c r="AW72" s="102">
        <v>69</v>
      </c>
      <c r="AX72" s="90">
        <v>3.45</v>
      </c>
      <c r="BE72" s="90">
        <v>3.88</v>
      </c>
      <c r="BF72" s="124">
        <f t="shared" ref="BF72:BF93" si="38">BF71-0.22222</f>
        <v>4.8890399999999943</v>
      </c>
      <c r="BG72" s="139">
        <v>4.9800000000000004</v>
      </c>
      <c r="BH72" s="124">
        <f t="shared" si="27"/>
        <v>8.6666439999999767</v>
      </c>
      <c r="BI72" s="139">
        <v>2.78</v>
      </c>
      <c r="BJ72" s="90">
        <f t="shared" si="28"/>
        <v>10.285714275999965</v>
      </c>
      <c r="BM72" s="61"/>
      <c r="BN72" s="61"/>
      <c r="BO72" s="61"/>
      <c r="BP72" s="61"/>
      <c r="BQ72" s="61"/>
      <c r="BR72" s="61"/>
      <c r="BS72" s="72">
        <v>358</v>
      </c>
      <c r="BT72" s="90">
        <f t="shared" si="29"/>
        <v>0.71428280000002076</v>
      </c>
      <c r="BU72" s="61"/>
      <c r="BV72" s="61"/>
      <c r="CB72" s="100">
        <v>238</v>
      </c>
      <c r="CC72" s="124">
        <f t="shared" si="30"/>
        <v>1.5</v>
      </c>
      <c r="CD72" s="100">
        <v>818</v>
      </c>
      <c r="CE72" s="90">
        <f t="shared" si="31"/>
        <v>8.7636240000000356</v>
      </c>
      <c r="CG72" s="72">
        <v>96.8</v>
      </c>
      <c r="CH72" s="72">
        <v>6.8</v>
      </c>
      <c r="CS72" s="102">
        <v>843</v>
      </c>
      <c r="CT72" s="90">
        <f t="shared" si="32"/>
        <v>14.624532000000016</v>
      </c>
      <c r="CU72" s="72">
        <v>903</v>
      </c>
      <c r="CV72" s="90">
        <f t="shared" si="33"/>
        <v>14.035108000000008</v>
      </c>
      <c r="CZ72" s="160">
        <v>18.3</v>
      </c>
      <c r="DA72" s="110">
        <f t="shared" si="34"/>
        <v>3.5217479999999881</v>
      </c>
      <c r="DB72" s="72">
        <v>988</v>
      </c>
      <c r="DC72" s="90">
        <f t="shared" si="35"/>
        <v>4.3840560000000295</v>
      </c>
      <c r="DD72" s="72">
        <v>183</v>
      </c>
      <c r="DE72" s="90">
        <f t="shared" si="36"/>
        <v>4.014476000000009</v>
      </c>
      <c r="DK72" s="72">
        <v>69</v>
      </c>
      <c r="DL72" s="90">
        <f t="shared" si="25"/>
        <v>3.4499999999999957</v>
      </c>
      <c r="DP72" s="72">
        <v>468</v>
      </c>
      <c r="DQ72" s="90">
        <f t="shared" si="37"/>
        <v>0.42499999999999949</v>
      </c>
    </row>
    <row r="73" spans="11:123" x14ac:dyDescent="0.35">
      <c r="K73" s="61">
        <v>71</v>
      </c>
      <c r="Q73" s="111">
        <v>0.71</v>
      </c>
      <c r="R73" s="127">
        <v>10.5</v>
      </c>
      <c r="Y73" s="102"/>
      <c r="Z73" s="124"/>
      <c r="AA73" s="101">
        <v>70</v>
      </c>
      <c r="AB73" s="90">
        <v>3.5</v>
      </c>
      <c r="AD73" s="102">
        <v>79</v>
      </c>
      <c r="AE73" s="72">
        <f t="shared" si="26"/>
        <v>3.620000000000021</v>
      </c>
      <c r="AJ73" s="112"/>
      <c r="AO73" s="164">
        <v>35.5</v>
      </c>
      <c r="AP73" s="90">
        <v>35</v>
      </c>
      <c r="AW73" s="101">
        <v>70</v>
      </c>
      <c r="AX73" s="90">
        <v>3.5</v>
      </c>
      <c r="BE73" s="90">
        <v>3.89</v>
      </c>
      <c r="BF73" s="124">
        <f t="shared" si="38"/>
        <v>4.6668199999999942</v>
      </c>
      <c r="BG73" s="139">
        <v>4.99</v>
      </c>
      <c r="BH73" s="124">
        <f t="shared" si="27"/>
        <v>8.4999769999999764</v>
      </c>
      <c r="BI73" s="139">
        <v>2.79</v>
      </c>
      <c r="BJ73" s="90">
        <f t="shared" si="28"/>
        <v>10.142857132999964</v>
      </c>
      <c r="BM73" s="61"/>
      <c r="BN73" s="61"/>
      <c r="BO73" s="61"/>
      <c r="BP73" s="61"/>
      <c r="BQ73" s="61"/>
      <c r="BR73" s="61"/>
      <c r="BS73" s="72">
        <v>359</v>
      </c>
      <c r="BT73" s="90">
        <f t="shared" si="29"/>
        <v>0.35713990000002077</v>
      </c>
      <c r="BU73" s="61"/>
      <c r="BV73" s="61"/>
      <c r="CB73" s="72">
        <v>239</v>
      </c>
      <c r="CC73" s="124">
        <f t="shared" si="30"/>
        <v>1.375</v>
      </c>
      <c r="CD73" s="72">
        <v>819</v>
      </c>
      <c r="CE73" s="90">
        <f t="shared" si="31"/>
        <v>8.7454420000000361</v>
      </c>
      <c r="CG73" s="72">
        <v>96.9</v>
      </c>
      <c r="CH73" s="72">
        <v>6.9</v>
      </c>
      <c r="CS73" s="102">
        <v>844</v>
      </c>
      <c r="CT73" s="90">
        <f t="shared" si="32"/>
        <v>14.545481000000017</v>
      </c>
      <c r="CU73" s="72">
        <v>904</v>
      </c>
      <c r="CV73" s="90">
        <f t="shared" si="33"/>
        <v>13.947389000000008</v>
      </c>
      <c r="CZ73" s="160">
        <v>18.399999999999999</v>
      </c>
      <c r="DA73" s="110">
        <f t="shared" si="34"/>
        <v>3.5000089999999879</v>
      </c>
      <c r="DB73" s="72">
        <v>989</v>
      </c>
      <c r="DC73" s="90">
        <f t="shared" si="35"/>
        <v>4.3749980000000299</v>
      </c>
      <c r="DD73" s="72">
        <v>184</v>
      </c>
      <c r="DE73" s="90">
        <f t="shared" si="36"/>
        <v>3.9999830000000092</v>
      </c>
      <c r="DK73" s="72">
        <v>70</v>
      </c>
      <c r="DL73" s="90">
        <f t="shared" si="25"/>
        <v>3.4999999999999956</v>
      </c>
      <c r="DP73" s="72">
        <v>469</v>
      </c>
      <c r="DQ73" s="90">
        <f t="shared" si="37"/>
        <v>0.43124999999999947</v>
      </c>
    </row>
    <row r="74" spans="11:123" x14ac:dyDescent="0.35">
      <c r="K74" s="61">
        <v>72</v>
      </c>
      <c r="Q74" s="111">
        <v>0.72</v>
      </c>
      <c r="R74" s="127">
        <v>11</v>
      </c>
      <c r="Y74" s="102"/>
      <c r="Z74" s="124"/>
      <c r="AA74" s="101">
        <v>71</v>
      </c>
      <c r="AB74" s="90">
        <v>3.55</v>
      </c>
      <c r="AD74" s="102">
        <v>80</v>
      </c>
      <c r="AE74" s="72">
        <f t="shared" si="26"/>
        <v>3.600000000000021</v>
      </c>
      <c r="AJ74" s="112"/>
      <c r="AO74" s="164">
        <v>36</v>
      </c>
      <c r="AP74" s="90">
        <v>35</v>
      </c>
      <c r="AW74" s="101">
        <v>71</v>
      </c>
      <c r="AX74" s="90">
        <v>3.55</v>
      </c>
      <c r="BE74" s="90">
        <v>3.9</v>
      </c>
      <c r="BF74" s="124">
        <f t="shared" si="38"/>
        <v>4.4445999999999941</v>
      </c>
      <c r="BG74" s="139">
        <v>5</v>
      </c>
      <c r="BH74" s="124">
        <f t="shared" si="27"/>
        <v>8.333309999999976</v>
      </c>
      <c r="BI74" s="139">
        <v>2.8</v>
      </c>
      <c r="BJ74" s="90">
        <f t="shared" si="28"/>
        <v>9.9999999899999636</v>
      </c>
      <c r="BM74" s="61"/>
      <c r="BN74" s="61"/>
      <c r="BO74" s="61"/>
      <c r="BP74" s="61"/>
      <c r="BQ74" s="61"/>
      <c r="BR74" s="61"/>
      <c r="BS74" s="72">
        <v>360</v>
      </c>
      <c r="BT74" s="90">
        <v>0</v>
      </c>
      <c r="BU74" s="61"/>
      <c r="BV74" s="61"/>
      <c r="CB74" s="72">
        <v>240</v>
      </c>
      <c r="CC74" s="124">
        <f t="shared" si="30"/>
        <v>1.25</v>
      </c>
      <c r="CD74" s="100">
        <v>820</v>
      </c>
      <c r="CE74" s="90">
        <f t="shared" si="31"/>
        <v>8.7272600000000367</v>
      </c>
      <c r="CG74" s="72">
        <v>97</v>
      </c>
      <c r="CH74" s="72">
        <v>7</v>
      </c>
      <c r="CS74" s="102">
        <v>845</v>
      </c>
      <c r="CT74" s="90">
        <f t="shared" si="32"/>
        <v>14.466430000000017</v>
      </c>
      <c r="CU74" s="72">
        <v>905</v>
      </c>
      <c r="CV74" s="90">
        <f t="shared" si="33"/>
        <v>13.859670000000008</v>
      </c>
      <c r="CZ74" s="160">
        <v>18.5</v>
      </c>
      <c r="DA74" s="110">
        <f t="shared" si="34"/>
        <v>3.4782699999999878</v>
      </c>
      <c r="DB74" s="72">
        <v>990</v>
      </c>
      <c r="DC74" s="90">
        <f t="shared" si="35"/>
        <v>4.3659400000000304</v>
      </c>
      <c r="DD74" s="72">
        <v>185</v>
      </c>
      <c r="DE74" s="90">
        <f t="shared" si="36"/>
        <v>3.9854900000000093</v>
      </c>
      <c r="DK74" s="72">
        <v>71</v>
      </c>
      <c r="DL74" s="90">
        <f t="shared" si="25"/>
        <v>3.5499999999999954</v>
      </c>
      <c r="DP74" s="72">
        <v>470</v>
      </c>
      <c r="DQ74" s="90">
        <f t="shared" si="37"/>
        <v>0.43749999999999944</v>
      </c>
    </row>
    <row r="75" spans="11:123" ht="29" x14ac:dyDescent="0.35">
      <c r="K75" s="61">
        <v>73</v>
      </c>
      <c r="Q75" s="111">
        <v>0.73</v>
      </c>
      <c r="R75" s="127">
        <v>11.5</v>
      </c>
      <c r="Y75" s="101"/>
      <c r="Z75" s="124"/>
      <c r="AA75" s="102">
        <v>72</v>
      </c>
      <c r="AB75" s="91">
        <v>3.6</v>
      </c>
      <c r="AD75" s="102">
        <v>81</v>
      </c>
      <c r="AE75" s="72">
        <f t="shared" si="26"/>
        <v>3.5800000000000209</v>
      </c>
      <c r="AJ75" s="112"/>
      <c r="AO75" s="164">
        <v>36.5</v>
      </c>
      <c r="AP75" s="90">
        <v>35</v>
      </c>
      <c r="AW75" s="102">
        <v>72</v>
      </c>
      <c r="AX75" s="91">
        <v>3.6</v>
      </c>
      <c r="BE75" s="90">
        <v>3.91</v>
      </c>
      <c r="BF75" s="124">
        <f t="shared" si="38"/>
        <v>4.222379999999994</v>
      </c>
      <c r="BG75" s="139">
        <v>5.01</v>
      </c>
      <c r="BH75" s="124">
        <f t="shared" si="27"/>
        <v>8.1666429999999757</v>
      </c>
      <c r="BI75" s="139">
        <v>2.81</v>
      </c>
      <c r="BJ75" s="90">
        <f t="shared" si="28"/>
        <v>9.8571428469999631</v>
      </c>
      <c r="BM75" s="61"/>
      <c r="BN75" s="61"/>
      <c r="BO75" s="61"/>
      <c r="BP75" s="61"/>
      <c r="BQ75" s="61"/>
      <c r="BR75" s="61"/>
      <c r="BS75" s="109" t="s">
        <v>235</v>
      </c>
      <c r="BT75" s="90" t="s">
        <v>265</v>
      </c>
      <c r="BU75" s="61"/>
      <c r="BV75" s="61"/>
      <c r="CB75" s="72">
        <v>241</v>
      </c>
      <c r="CC75" s="124">
        <f t="shared" si="30"/>
        <v>1.125</v>
      </c>
      <c r="CD75" s="72">
        <v>821</v>
      </c>
      <c r="CE75" s="90">
        <f t="shared" si="31"/>
        <v>8.7090780000000372</v>
      </c>
      <c r="CG75" s="72">
        <v>97.1</v>
      </c>
      <c r="CH75" s="72">
        <v>7.1</v>
      </c>
      <c r="CS75" s="102">
        <v>846</v>
      </c>
      <c r="CT75" s="90">
        <f t="shared" si="32"/>
        <v>14.387379000000017</v>
      </c>
      <c r="CU75" s="72">
        <v>906</v>
      </c>
      <c r="CV75" s="90">
        <f t="shared" si="33"/>
        <v>13.771951000000008</v>
      </c>
      <c r="CZ75" s="160">
        <v>18.600000000000001</v>
      </c>
      <c r="DA75" s="110">
        <f t="shared" si="34"/>
        <v>3.4565309999999876</v>
      </c>
      <c r="DB75" s="72">
        <v>991</v>
      </c>
      <c r="DC75" s="90">
        <f t="shared" si="35"/>
        <v>4.3568820000000308</v>
      </c>
      <c r="DD75" s="72">
        <v>186</v>
      </c>
      <c r="DE75" s="90">
        <f t="shared" si="36"/>
        <v>3.9709970000000094</v>
      </c>
      <c r="DK75" s="72">
        <v>72</v>
      </c>
      <c r="DL75" s="90">
        <f t="shared" si="25"/>
        <v>3.5999999999999952</v>
      </c>
      <c r="DP75" s="72">
        <v>471</v>
      </c>
      <c r="DQ75" s="90">
        <f t="shared" si="37"/>
        <v>0.44374999999999942</v>
      </c>
    </row>
    <row r="76" spans="11:123" x14ac:dyDescent="0.35">
      <c r="K76" s="61">
        <v>74</v>
      </c>
      <c r="Q76" s="111">
        <v>0.74</v>
      </c>
      <c r="R76" s="127">
        <v>12</v>
      </c>
      <c r="Y76" s="102"/>
      <c r="Z76" s="124"/>
      <c r="AA76" s="101">
        <v>73</v>
      </c>
      <c r="AB76" s="90">
        <v>3.65</v>
      </c>
      <c r="AD76" s="102">
        <v>82</v>
      </c>
      <c r="AE76" s="72">
        <f t="shared" si="26"/>
        <v>3.5600000000000209</v>
      </c>
      <c r="AJ76" s="112"/>
      <c r="AO76" s="164">
        <v>37</v>
      </c>
      <c r="AP76" s="90">
        <v>35</v>
      </c>
      <c r="AW76" s="101">
        <v>73</v>
      </c>
      <c r="AX76" s="90">
        <v>3.65</v>
      </c>
      <c r="BE76" s="90">
        <v>3.92</v>
      </c>
      <c r="BF76" s="124">
        <f t="shared" si="38"/>
        <v>4.0001599999999939</v>
      </c>
      <c r="BG76" s="139">
        <v>5.0199999999999996</v>
      </c>
      <c r="BH76" s="124">
        <f t="shared" si="27"/>
        <v>7.9999759999999753</v>
      </c>
      <c r="BI76" s="139">
        <v>2.82</v>
      </c>
      <c r="BJ76" s="90">
        <f t="shared" si="28"/>
        <v>9.7142857039999626</v>
      </c>
      <c r="BM76" s="61"/>
      <c r="BN76" s="61"/>
      <c r="BO76" s="61"/>
      <c r="BP76" s="61"/>
      <c r="BQ76" s="61"/>
      <c r="BR76" s="61"/>
      <c r="BS76" s="61"/>
      <c r="BT76" s="61"/>
      <c r="BU76" s="61"/>
      <c r="BV76" s="61"/>
      <c r="CB76" s="100">
        <v>242</v>
      </c>
      <c r="CC76" s="124">
        <f t="shared" si="30"/>
        <v>1</v>
      </c>
      <c r="CD76" s="100">
        <v>822</v>
      </c>
      <c r="CE76" s="90">
        <f t="shared" si="31"/>
        <v>8.6908960000000377</v>
      </c>
      <c r="CG76" s="72">
        <v>97.2</v>
      </c>
      <c r="CH76" s="72">
        <v>7.2</v>
      </c>
      <c r="CS76" s="102">
        <v>847</v>
      </c>
      <c r="CT76" s="90">
        <f t="shared" si="32"/>
        <v>14.308328000000017</v>
      </c>
      <c r="CU76" s="72">
        <v>907</v>
      </c>
      <c r="CV76" s="90">
        <f t="shared" si="33"/>
        <v>13.684232000000009</v>
      </c>
      <c r="CZ76" s="160">
        <v>18.7</v>
      </c>
      <c r="DA76" s="110">
        <f t="shared" si="34"/>
        <v>3.4347919999999874</v>
      </c>
      <c r="DB76" s="72">
        <v>992</v>
      </c>
      <c r="DC76" s="90">
        <f t="shared" si="35"/>
        <v>4.3478240000000312</v>
      </c>
      <c r="DD76" s="72">
        <v>187</v>
      </c>
      <c r="DE76" s="90">
        <f t="shared" si="36"/>
        <v>3.9565040000000096</v>
      </c>
      <c r="DK76" s="72">
        <v>73</v>
      </c>
      <c r="DL76" s="90">
        <f t="shared" si="25"/>
        <v>3.649999999999995</v>
      </c>
      <c r="DP76" s="72">
        <v>472</v>
      </c>
      <c r="DQ76" s="90">
        <f t="shared" si="37"/>
        <v>0.4499999999999994</v>
      </c>
    </row>
    <row r="77" spans="11:123" x14ac:dyDescent="0.35">
      <c r="K77" s="61">
        <v>75</v>
      </c>
      <c r="Q77" s="111">
        <v>0.75</v>
      </c>
      <c r="R77" s="127">
        <v>12.5</v>
      </c>
      <c r="Y77" s="102"/>
      <c r="Z77" s="124"/>
      <c r="AA77" s="101">
        <v>74</v>
      </c>
      <c r="AB77" s="90">
        <v>3.7</v>
      </c>
      <c r="AD77" s="102">
        <v>83</v>
      </c>
      <c r="AE77" s="72">
        <f t="shared" si="26"/>
        <v>3.5400000000000209</v>
      </c>
      <c r="AJ77" s="112"/>
      <c r="AO77" s="164">
        <v>37.5</v>
      </c>
      <c r="AP77" s="90">
        <v>35</v>
      </c>
      <c r="AW77" s="101">
        <v>74</v>
      </c>
      <c r="AX77" s="90">
        <v>3.7</v>
      </c>
      <c r="BE77" s="90">
        <v>3.93</v>
      </c>
      <c r="BF77" s="124">
        <f t="shared" si="38"/>
        <v>3.7779399999999939</v>
      </c>
      <c r="BG77" s="139">
        <v>5.03</v>
      </c>
      <c r="BH77" s="124">
        <f t="shared" si="27"/>
        <v>7.833308999999975</v>
      </c>
      <c r="BI77" s="139">
        <v>2.83</v>
      </c>
      <c r="BJ77" s="90">
        <f t="shared" si="28"/>
        <v>9.5714285609999621</v>
      </c>
      <c r="BM77" s="61"/>
      <c r="BN77" s="61"/>
      <c r="BO77" s="61"/>
      <c r="BP77" s="61"/>
      <c r="BQ77" s="61"/>
      <c r="BR77" s="61"/>
      <c r="BS77" s="61"/>
      <c r="BT77" s="61"/>
      <c r="BU77" s="61"/>
      <c r="BV77" s="61"/>
      <c r="CB77" s="72">
        <v>243</v>
      </c>
      <c r="CC77" s="124">
        <f t="shared" si="30"/>
        <v>0.875</v>
      </c>
      <c r="CD77" s="72">
        <v>823</v>
      </c>
      <c r="CE77" s="90">
        <f t="shared" si="31"/>
        <v>8.6727140000000382</v>
      </c>
      <c r="CG77" s="72">
        <v>97.3</v>
      </c>
      <c r="CH77" s="72">
        <v>7.3</v>
      </c>
      <c r="CS77" s="102">
        <v>848</v>
      </c>
      <c r="CT77" s="90">
        <f t="shared" si="32"/>
        <v>14.229277000000017</v>
      </c>
      <c r="CU77" s="72">
        <v>908</v>
      </c>
      <c r="CV77" s="90">
        <f t="shared" si="33"/>
        <v>13.596513000000009</v>
      </c>
      <c r="CZ77" s="160">
        <v>18.8</v>
      </c>
      <c r="DA77" s="110">
        <f t="shared" si="34"/>
        <v>3.4130529999999872</v>
      </c>
      <c r="DB77" s="72">
        <v>993</v>
      </c>
      <c r="DC77" s="90">
        <f t="shared" si="35"/>
        <v>4.3387660000000317</v>
      </c>
      <c r="DD77" s="72">
        <v>188</v>
      </c>
      <c r="DE77" s="90">
        <f t="shared" si="36"/>
        <v>3.9420110000000097</v>
      </c>
      <c r="DK77" s="72">
        <v>74</v>
      </c>
      <c r="DL77" s="90">
        <f t="shared" si="25"/>
        <v>3.6999999999999948</v>
      </c>
      <c r="DP77" s="72">
        <v>473</v>
      </c>
      <c r="DQ77" s="90">
        <f t="shared" si="37"/>
        <v>0.45624999999999938</v>
      </c>
    </row>
    <row r="78" spans="11:123" x14ac:dyDescent="0.35">
      <c r="K78" s="61">
        <v>76</v>
      </c>
      <c r="Q78" s="111">
        <v>0.76</v>
      </c>
      <c r="R78" s="127">
        <v>13</v>
      </c>
      <c r="Y78" s="102"/>
      <c r="Z78" s="124"/>
      <c r="AA78" s="102">
        <v>75</v>
      </c>
      <c r="AB78" s="90">
        <v>3.75</v>
      </c>
      <c r="AD78" s="102">
        <v>84</v>
      </c>
      <c r="AE78" s="72">
        <f t="shared" si="26"/>
        <v>3.5200000000000209</v>
      </c>
      <c r="AJ78" s="112"/>
      <c r="AO78" s="164">
        <v>38</v>
      </c>
      <c r="AP78" s="90">
        <v>35</v>
      </c>
      <c r="AW78" s="102">
        <v>75</v>
      </c>
      <c r="AX78" s="90">
        <v>3.75</v>
      </c>
      <c r="BE78" s="90">
        <v>3.94</v>
      </c>
      <c r="BF78" s="124">
        <f t="shared" si="38"/>
        <v>3.5557199999999938</v>
      </c>
      <c r="BG78" s="139">
        <v>5.04</v>
      </c>
      <c r="BH78" s="124">
        <f t="shared" si="27"/>
        <v>7.6666419999999746</v>
      </c>
      <c r="BI78" s="139">
        <v>2.84</v>
      </c>
      <c r="BJ78" s="90">
        <f t="shared" si="28"/>
        <v>9.4285714179999616</v>
      </c>
      <c r="BM78" s="61"/>
      <c r="BN78" s="61"/>
      <c r="BO78" s="61"/>
      <c r="BP78" s="61"/>
      <c r="BQ78" s="61"/>
      <c r="BR78" s="61"/>
      <c r="BS78" s="61"/>
      <c r="BT78" s="61"/>
      <c r="BU78" s="61"/>
      <c r="BV78" s="61"/>
      <c r="CB78" s="72">
        <v>244</v>
      </c>
      <c r="CC78" s="124">
        <f t="shared" si="30"/>
        <v>0.75</v>
      </c>
      <c r="CD78" s="100">
        <v>824</v>
      </c>
      <c r="CE78" s="90">
        <f t="shared" si="31"/>
        <v>8.6545320000000387</v>
      </c>
      <c r="CG78" s="72">
        <v>97.4</v>
      </c>
      <c r="CH78" s="72">
        <v>7.4</v>
      </c>
      <c r="CS78" s="102">
        <v>849</v>
      </c>
      <c r="CT78" s="90">
        <f t="shared" si="32"/>
        <v>14.150226000000018</v>
      </c>
      <c r="CU78" s="72">
        <v>909</v>
      </c>
      <c r="CV78" s="90">
        <f t="shared" si="33"/>
        <v>13.508794000000009</v>
      </c>
      <c r="CZ78" s="160">
        <v>18.899999999999999</v>
      </c>
      <c r="DA78" s="110">
        <f t="shared" si="34"/>
        <v>3.3913139999999871</v>
      </c>
      <c r="DB78" s="72">
        <v>994</v>
      </c>
      <c r="DC78" s="90">
        <f t="shared" si="35"/>
        <v>4.3297080000000321</v>
      </c>
      <c r="DD78" s="72">
        <v>189</v>
      </c>
      <c r="DE78" s="90">
        <f t="shared" si="36"/>
        <v>3.9275180000000098</v>
      </c>
      <c r="DK78" s="72">
        <v>75</v>
      </c>
      <c r="DL78" s="90">
        <f t="shared" si="25"/>
        <v>3.7499999999999947</v>
      </c>
      <c r="DP78" s="72">
        <v>474</v>
      </c>
      <c r="DQ78" s="90">
        <f t="shared" si="37"/>
        <v>0.46249999999999936</v>
      </c>
    </row>
    <row r="79" spans="11:123" x14ac:dyDescent="0.35">
      <c r="K79" s="61">
        <v>77</v>
      </c>
      <c r="Q79" s="111">
        <v>0.77</v>
      </c>
      <c r="R79" s="127">
        <v>13.5</v>
      </c>
      <c r="Y79" s="102"/>
      <c r="Z79" s="124"/>
      <c r="AA79" s="101">
        <v>76</v>
      </c>
      <c r="AB79" s="91">
        <v>3.8</v>
      </c>
      <c r="AD79" s="102">
        <v>85</v>
      </c>
      <c r="AE79" s="72">
        <f t="shared" si="26"/>
        <v>3.5000000000000209</v>
      </c>
      <c r="AJ79" s="112"/>
      <c r="AO79" s="164">
        <v>38.5</v>
      </c>
      <c r="AP79" s="90">
        <v>35</v>
      </c>
      <c r="AW79" s="101">
        <v>76</v>
      </c>
      <c r="AX79" s="91">
        <v>3.8</v>
      </c>
      <c r="BE79" s="90">
        <v>3.95</v>
      </c>
      <c r="BF79" s="124">
        <f t="shared" si="38"/>
        <v>3.3334999999999937</v>
      </c>
      <c r="BG79" s="139">
        <v>5.05</v>
      </c>
      <c r="BH79" s="124">
        <f t="shared" si="27"/>
        <v>7.4999749999999743</v>
      </c>
      <c r="BI79" s="139">
        <v>2.85</v>
      </c>
      <c r="BJ79" s="90">
        <f t="shared" si="28"/>
        <v>9.285714274999961</v>
      </c>
      <c r="BM79" s="61"/>
      <c r="BN79" s="61"/>
      <c r="BO79" s="61"/>
      <c r="BP79" s="61"/>
      <c r="BQ79" s="61"/>
      <c r="BR79" s="61"/>
      <c r="BS79" s="61"/>
      <c r="BT79" s="61"/>
      <c r="BU79" s="61"/>
      <c r="BV79" s="61"/>
      <c r="CB79" s="72">
        <v>245</v>
      </c>
      <c r="CC79" s="124">
        <f t="shared" si="30"/>
        <v>0.625</v>
      </c>
      <c r="CD79" s="72">
        <v>825</v>
      </c>
      <c r="CE79" s="90">
        <f t="shared" si="31"/>
        <v>8.6363500000000393</v>
      </c>
      <c r="CG79" s="72">
        <v>97.5</v>
      </c>
      <c r="CH79" s="72">
        <v>7.5</v>
      </c>
      <c r="CS79" s="102">
        <v>850</v>
      </c>
      <c r="CT79" s="90">
        <f t="shared" si="32"/>
        <v>14.071175000000018</v>
      </c>
      <c r="CU79" s="72">
        <v>910</v>
      </c>
      <c r="CV79" s="90">
        <f t="shared" si="33"/>
        <v>13.421075000000009</v>
      </c>
      <c r="CZ79" s="160">
        <v>19</v>
      </c>
      <c r="DA79" s="110">
        <f t="shared" si="34"/>
        <v>3.3695749999999869</v>
      </c>
      <c r="DB79" s="72">
        <v>995</v>
      </c>
      <c r="DC79" s="90">
        <f t="shared" si="35"/>
        <v>4.3206500000000325</v>
      </c>
      <c r="DD79" s="72">
        <v>190</v>
      </c>
      <c r="DE79" s="90">
        <f t="shared" si="36"/>
        <v>3.91302500000001</v>
      </c>
      <c r="DK79" s="72">
        <v>76</v>
      </c>
      <c r="DL79" s="90">
        <f t="shared" si="25"/>
        <v>3.7999999999999945</v>
      </c>
      <c r="DP79" s="72">
        <v>475</v>
      </c>
      <c r="DQ79" s="90">
        <f t="shared" si="37"/>
        <v>0.46874999999999933</v>
      </c>
    </row>
    <row r="80" spans="11:123" x14ac:dyDescent="0.35">
      <c r="K80" s="61">
        <v>78</v>
      </c>
      <c r="Q80" s="111">
        <v>0.78</v>
      </c>
      <c r="R80" s="127">
        <v>14</v>
      </c>
      <c r="Y80" s="102"/>
      <c r="Z80" s="124"/>
      <c r="AA80" s="101">
        <v>77</v>
      </c>
      <c r="AB80" s="90">
        <v>3.85</v>
      </c>
      <c r="AD80" s="102">
        <v>86</v>
      </c>
      <c r="AE80" s="72">
        <f t="shared" si="26"/>
        <v>3.4800000000000209</v>
      </c>
      <c r="AJ80" s="112"/>
      <c r="AO80" s="164">
        <v>39</v>
      </c>
      <c r="AP80" s="90">
        <v>35</v>
      </c>
      <c r="AW80" s="101">
        <v>77</v>
      </c>
      <c r="AX80" s="90">
        <v>3.85</v>
      </c>
      <c r="BE80" s="90">
        <v>3.96</v>
      </c>
      <c r="BF80" s="124">
        <f t="shared" si="38"/>
        <v>3.1112799999999936</v>
      </c>
      <c r="BG80" s="139">
        <v>5.0599999999999996</v>
      </c>
      <c r="BH80" s="124">
        <f t="shared" si="27"/>
        <v>7.333307999999974</v>
      </c>
      <c r="BI80" s="139">
        <v>2.86</v>
      </c>
      <c r="BJ80" s="90">
        <f t="shared" si="28"/>
        <v>9.1428571319999605</v>
      </c>
      <c r="BM80" s="61"/>
      <c r="BN80" s="61"/>
      <c r="BO80" s="61"/>
      <c r="BP80" s="61"/>
      <c r="BQ80" s="61"/>
      <c r="BR80" s="61"/>
      <c r="BS80" s="61"/>
      <c r="BT80" s="61"/>
      <c r="BU80" s="61"/>
      <c r="BV80" s="61"/>
      <c r="CB80" s="100">
        <v>246</v>
      </c>
      <c r="CC80" s="124">
        <f t="shared" si="30"/>
        <v>0.5</v>
      </c>
      <c r="CD80" s="100">
        <v>826</v>
      </c>
      <c r="CE80" s="90">
        <f t="shared" si="31"/>
        <v>8.6181680000000398</v>
      </c>
      <c r="CG80" s="72">
        <v>97.6</v>
      </c>
      <c r="CH80" s="72">
        <v>7.6</v>
      </c>
      <c r="CS80" s="102">
        <v>851</v>
      </c>
      <c r="CT80" s="90">
        <f t="shared" si="32"/>
        <v>13.992124000000018</v>
      </c>
      <c r="CU80" s="72">
        <v>911</v>
      </c>
      <c r="CV80" s="90">
        <f t="shared" si="33"/>
        <v>13.333356000000009</v>
      </c>
      <c r="CZ80" s="160">
        <v>19.100000000000001</v>
      </c>
      <c r="DA80" s="110">
        <f t="shared" si="34"/>
        <v>3.3478359999999867</v>
      </c>
      <c r="DB80" s="72">
        <v>996</v>
      </c>
      <c r="DC80" s="90">
        <f t="shared" si="35"/>
        <v>4.311592000000033</v>
      </c>
      <c r="DD80" s="72">
        <v>191</v>
      </c>
      <c r="DE80" s="90">
        <f t="shared" si="36"/>
        <v>3.8985320000000101</v>
      </c>
      <c r="DK80" s="72">
        <v>77</v>
      </c>
      <c r="DL80" s="90">
        <f t="shared" si="25"/>
        <v>3.8499999999999943</v>
      </c>
      <c r="DP80" s="72">
        <v>476</v>
      </c>
      <c r="DQ80" s="90">
        <f t="shared" si="37"/>
        <v>0.47499999999999931</v>
      </c>
    </row>
    <row r="81" spans="11:121" x14ac:dyDescent="0.35">
      <c r="K81" s="61">
        <v>79</v>
      </c>
      <c r="Q81" s="111">
        <v>0.79</v>
      </c>
      <c r="R81" s="127">
        <v>14.5</v>
      </c>
      <c r="Y81" s="102"/>
      <c r="Z81" s="124"/>
      <c r="AA81" s="102">
        <v>78</v>
      </c>
      <c r="AB81" s="90">
        <v>3.9</v>
      </c>
      <c r="AD81" s="102">
        <v>87</v>
      </c>
      <c r="AE81" s="72">
        <f t="shared" si="26"/>
        <v>3.4600000000000208</v>
      </c>
      <c r="AJ81" s="112"/>
      <c r="AO81" s="164">
        <v>39.5</v>
      </c>
      <c r="AP81" s="90">
        <v>35</v>
      </c>
      <c r="AW81" s="102">
        <v>78</v>
      </c>
      <c r="AX81" s="90">
        <v>3.9</v>
      </c>
      <c r="BE81" s="90">
        <v>3.97</v>
      </c>
      <c r="BF81" s="124">
        <f t="shared" si="38"/>
        <v>2.8890599999999935</v>
      </c>
      <c r="BG81" s="139">
        <v>5.07</v>
      </c>
      <c r="BH81" s="124">
        <f t="shared" si="27"/>
        <v>7.1666409999999736</v>
      </c>
      <c r="BI81" s="139">
        <v>2.87</v>
      </c>
      <c r="BJ81" s="90">
        <f t="shared" si="28"/>
        <v>8.99999998899996</v>
      </c>
      <c r="BM81" s="61"/>
      <c r="BN81" s="61"/>
      <c r="BO81" s="61"/>
      <c r="BP81" s="61"/>
      <c r="BQ81" s="61"/>
      <c r="BR81" s="61"/>
      <c r="BS81" s="61"/>
      <c r="BT81" s="61"/>
      <c r="BU81" s="61"/>
      <c r="BV81" s="61"/>
      <c r="CB81" s="72">
        <v>247</v>
      </c>
      <c r="CC81" s="124">
        <f t="shared" si="30"/>
        <v>0.375</v>
      </c>
      <c r="CD81" s="72">
        <v>827</v>
      </c>
      <c r="CE81" s="90">
        <f t="shared" si="31"/>
        <v>8.5999860000000403</v>
      </c>
      <c r="CG81" s="72">
        <v>97.7</v>
      </c>
      <c r="CH81" s="72">
        <v>7.7</v>
      </c>
      <c r="CS81" s="102">
        <v>852</v>
      </c>
      <c r="CT81" s="90">
        <f t="shared" si="32"/>
        <v>13.913073000000018</v>
      </c>
      <c r="CU81" s="72">
        <v>912</v>
      </c>
      <c r="CV81" s="90">
        <f t="shared" si="33"/>
        <v>13.245637000000009</v>
      </c>
      <c r="CZ81" s="160">
        <v>19.2</v>
      </c>
      <c r="DA81" s="110">
        <f t="shared" si="34"/>
        <v>3.3260969999999865</v>
      </c>
      <c r="DB81" s="72">
        <v>997</v>
      </c>
      <c r="DC81" s="90">
        <f t="shared" si="35"/>
        <v>4.3025340000000334</v>
      </c>
      <c r="DD81" s="72">
        <v>192</v>
      </c>
      <c r="DE81" s="90">
        <f t="shared" si="36"/>
        <v>3.8840390000000102</v>
      </c>
      <c r="DK81" s="72">
        <v>78</v>
      </c>
      <c r="DL81" s="90">
        <f t="shared" si="25"/>
        <v>3.8999999999999941</v>
      </c>
      <c r="DP81" s="72">
        <v>477</v>
      </c>
      <c r="DQ81" s="90">
        <f t="shared" si="37"/>
        <v>0.48124999999999929</v>
      </c>
    </row>
    <row r="82" spans="11:121" x14ac:dyDescent="0.35">
      <c r="K82" s="61">
        <v>80</v>
      </c>
      <c r="Q82" s="111">
        <v>0.8</v>
      </c>
      <c r="R82" s="127">
        <v>15</v>
      </c>
      <c r="Y82" s="102"/>
      <c r="Z82" s="124"/>
      <c r="AA82" s="101">
        <v>79</v>
      </c>
      <c r="AB82" s="90">
        <v>3.95</v>
      </c>
      <c r="AD82" s="102">
        <v>88</v>
      </c>
      <c r="AE82" s="72">
        <f t="shared" si="26"/>
        <v>3.4400000000000208</v>
      </c>
      <c r="AJ82" s="112"/>
      <c r="AO82" s="164">
        <v>40</v>
      </c>
      <c r="AP82" s="90">
        <v>35</v>
      </c>
      <c r="AW82" s="101">
        <v>79</v>
      </c>
      <c r="AX82" s="90">
        <v>3.95</v>
      </c>
      <c r="BE82" s="90">
        <v>3.98</v>
      </c>
      <c r="BF82" s="124">
        <f t="shared" si="38"/>
        <v>2.6668399999999934</v>
      </c>
      <c r="BG82" s="139">
        <v>5.08</v>
      </c>
      <c r="BH82" s="124">
        <f t="shared" si="27"/>
        <v>6.9999739999999733</v>
      </c>
      <c r="BI82" s="139">
        <v>2.88</v>
      </c>
      <c r="BJ82" s="90">
        <f t="shared" si="28"/>
        <v>8.8571428459999595</v>
      </c>
      <c r="BM82" s="61"/>
      <c r="BN82" s="61"/>
      <c r="BO82" s="61"/>
      <c r="BP82" s="61"/>
      <c r="BQ82" s="61"/>
      <c r="BR82" s="61"/>
      <c r="BS82" s="61"/>
      <c r="BT82" s="61"/>
      <c r="BU82" s="61"/>
      <c r="BV82" s="61"/>
      <c r="CB82" s="72">
        <v>248</v>
      </c>
      <c r="CC82" s="124">
        <f t="shared" si="30"/>
        <v>0.25</v>
      </c>
      <c r="CD82" s="100">
        <v>828</v>
      </c>
      <c r="CE82" s="90">
        <f t="shared" si="31"/>
        <v>8.5818040000000408</v>
      </c>
      <c r="CG82" s="72">
        <v>97.8</v>
      </c>
      <c r="CH82" s="72">
        <v>7.8</v>
      </c>
      <c r="CS82" s="102">
        <v>853</v>
      </c>
      <c r="CT82" s="90">
        <f t="shared" si="32"/>
        <v>13.834022000000019</v>
      </c>
      <c r="CU82" s="72">
        <v>913</v>
      </c>
      <c r="CV82" s="90">
        <f t="shared" si="33"/>
        <v>13.157918000000009</v>
      </c>
      <c r="CZ82" s="160">
        <v>19.3</v>
      </c>
      <c r="DA82" s="110">
        <f t="shared" si="34"/>
        <v>3.3043579999999864</v>
      </c>
      <c r="DB82" s="72">
        <v>998</v>
      </c>
      <c r="DC82" s="90">
        <f t="shared" si="35"/>
        <v>4.2934760000000338</v>
      </c>
      <c r="DD82" s="72">
        <v>193</v>
      </c>
      <c r="DE82" s="90">
        <f t="shared" si="36"/>
        <v>3.8695460000000104</v>
      </c>
      <c r="DK82" s="72">
        <v>79</v>
      </c>
      <c r="DL82" s="90">
        <f t="shared" si="25"/>
        <v>3.949999999999994</v>
      </c>
      <c r="DP82" s="72">
        <v>478</v>
      </c>
      <c r="DQ82" s="90">
        <f t="shared" si="37"/>
        <v>0.48749999999999927</v>
      </c>
    </row>
    <row r="83" spans="11:121" x14ac:dyDescent="0.35">
      <c r="K83" s="61">
        <v>81</v>
      </c>
      <c r="Q83" s="111">
        <v>0.81</v>
      </c>
      <c r="R83" s="127">
        <v>15.5</v>
      </c>
      <c r="AA83" s="101">
        <v>80</v>
      </c>
      <c r="AB83" s="91">
        <v>4</v>
      </c>
      <c r="AD83" s="102">
        <v>89</v>
      </c>
      <c r="AE83" s="72">
        <f t="shared" si="26"/>
        <v>3.4200000000000208</v>
      </c>
      <c r="AJ83" s="112"/>
      <c r="AO83" s="164">
        <v>40.5</v>
      </c>
      <c r="AP83" s="90">
        <v>35</v>
      </c>
      <c r="AW83" s="101">
        <v>80</v>
      </c>
      <c r="AX83" s="91">
        <v>4</v>
      </c>
      <c r="BE83" s="90">
        <v>3.99</v>
      </c>
      <c r="BF83" s="124">
        <f t="shared" si="38"/>
        <v>2.4446199999999934</v>
      </c>
      <c r="BG83" s="139">
        <v>5.09</v>
      </c>
      <c r="BH83" s="124">
        <f t="shared" si="27"/>
        <v>6.8333069999999729</v>
      </c>
      <c r="BI83" s="139">
        <v>2.89</v>
      </c>
      <c r="BJ83" s="90">
        <f t="shared" si="28"/>
        <v>8.714285702999959</v>
      </c>
      <c r="BM83" s="61"/>
      <c r="BN83" s="61"/>
      <c r="BO83" s="61"/>
      <c r="BP83" s="61"/>
      <c r="BQ83" s="61"/>
      <c r="BR83" s="61"/>
      <c r="BS83" s="61"/>
      <c r="BT83" s="61"/>
      <c r="BU83" s="61"/>
      <c r="BV83" s="61"/>
      <c r="CB83" s="72">
        <v>249</v>
      </c>
      <c r="CC83" s="124">
        <f t="shared" si="30"/>
        <v>0.125</v>
      </c>
      <c r="CD83" s="72">
        <v>829</v>
      </c>
      <c r="CE83" s="90">
        <f t="shared" si="31"/>
        <v>8.5636220000000414</v>
      </c>
      <c r="CG83" s="72">
        <v>97.9</v>
      </c>
      <c r="CH83" s="72">
        <v>7.9</v>
      </c>
      <c r="CS83" s="102">
        <v>854</v>
      </c>
      <c r="CT83" s="90">
        <f t="shared" si="32"/>
        <v>13.754971000000019</v>
      </c>
      <c r="CU83" s="72">
        <v>914</v>
      </c>
      <c r="CV83" s="90">
        <f t="shared" si="33"/>
        <v>13.070199000000009</v>
      </c>
      <c r="CZ83" s="160">
        <v>19.399999999999999</v>
      </c>
      <c r="DA83" s="110">
        <f t="shared" si="34"/>
        <v>3.2826189999999862</v>
      </c>
      <c r="DB83" s="72">
        <v>999</v>
      </c>
      <c r="DC83" s="90">
        <f t="shared" si="35"/>
        <v>4.2844180000000343</v>
      </c>
      <c r="DD83" s="72">
        <v>194</v>
      </c>
      <c r="DE83" s="90">
        <f t="shared" si="36"/>
        <v>3.8550530000000105</v>
      </c>
      <c r="DK83" s="72">
        <v>80</v>
      </c>
      <c r="DL83" s="90">
        <f t="shared" si="25"/>
        <v>3.9999999999999938</v>
      </c>
      <c r="DP83" s="72">
        <v>479</v>
      </c>
      <c r="DQ83" s="90">
        <f t="shared" si="37"/>
        <v>0.49374999999999925</v>
      </c>
    </row>
    <row r="84" spans="11:121" x14ac:dyDescent="0.35">
      <c r="K84" s="61">
        <v>82</v>
      </c>
      <c r="Q84" s="111">
        <v>0.82</v>
      </c>
      <c r="R84" s="127">
        <v>16</v>
      </c>
      <c r="AA84" s="102">
        <v>81</v>
      </c>
      <c r="AB84" s="90">
        <v>4.05</v>
      </c>
      <c r="AD84" s="102">
        <v>90</v>
      </c>
      <c r="AE84" s="72">
        <f t="shared" si="26"/>
        <v>3.4000000000000208</v>
      </c>
      <c r="AJ84" s="112"/>
      <c r="AO84" s="164">
        <v>41</v>
      </c>
      <c r="AP84" s="90">
        <v>35</v>
      </c>
      <c r="AW84" s="102">
        <v>81</v>
      </c>
      <c r="AX84" s="90">
        <v>4.05</v>
      </c>
      <c r="BE84" s="90">
        <v>4</v>
      </c>
      <c r="BF84" s="124">
        <f t="shared" si="38"/>
        <v>2.2223999999999933</v>
      </c>
      <c r="BG84" s="139">
        <v>5.0999999999999996</v>
      </c>
      <c r="BH84" s="124">
        <f t="shared" si="27"/>
        <v>6.6666399999999726</v>
      </c>
      <c r="BI84" s="139">
        <v>2.9</v>
      </c>
      <c r="BJ84" s="90">
        <f t="shared" si="28"/>
        <v>8.5714285599999585</v>
      </c>
      <c r="BM84" s="61"/>
      <c r="BN84" s="61"/>
      <c r="BO84" s="61"/>
      <c r="BP84" s="61"/>
      <c r="BQ84" s="61"/>
      <c r="BR84" s="61"/>
      <c r="BS84" s="61"/>
      <c r="BT84" s="61"/>
      <c r="BU84" s="61"/>
      <c r="BV84" s="61"/>
      <c r="CB84" s="100">
        <v>250</v>
      </c>
      <c r="CC84" s="124">
        <f t="shared" si="30"/>
        <v>0</v>
      </c>
      <c r="CD84" s="100">
        <v>830</v>
      </c>
      <c r="CE84" s="90">
        <f t="shared" si="31"/>
        <v>8.5454400000000419</v>
      </c>
      <c r="CG84" s="72">
        <v>98</v>
      </c>
      <c r="CH84" s="72">
        <v>8</v>
      </c>
      <c r="CS84" s="102">
        <v>855</v>
      </c>
      <c r="CT84" s="90">
        <f t="shared" si="32"/>
        <v>13.675920000000019</v>
      </c>
      <c r="CU84" s="72">
        <v>915</v>
      </c>
      <c r="CV84" s="90">
        <f t="shared" si="33"/>
        <v>12.98248000000001</v>
      </c>
      <c r="CZ84" s="160">
        <v>19.5</v>
      </c>
      <c r="DA84" s="110">
        <f t="shared" si="34"/>
        <v>3.260879999999986</v>
      </c>
      <c r="DB84" s="72">
        <v>1000</v>
      </c>
      <c r="DC84" s="90">
        <f t="shared" si="35"/>
        <v>4.2753600000000347</v>
      </c>
      <c r="DD84" s="72">
        <v>195</v>
      </c>
      <c r="DE84" s="90">
        <f t="shared" si="36"/>
        <v>3.8405600000000106</v>
      </c>
      <c r="DK84" s="72">
        <v>81</v>
      </c>
      <c r="DL84" s="90">
        <f t="shared" si="25"/>
        <v>4.0499999999999936</v>
      </c>
      <c r="DP84" s="72">
        <v>480</v>
      </c>
      <c r="DQ84" s="90">
        <f t="shared" si="37"/>
        <v>0.49999999999999922</v>
      </c>
    </row>
    <row r="85" spans="11:121" x14ac:dyDescent="0.35">
      <c r="K85" s="61">
        <v>83</v>
      </c>
      <c r="Q85" s="111">
        <v>0.83</v>
      </c>
      <c r="R85" s="127">
        <v>16.5</v>
      </c>
      <c r="AA85" s="101">
        <v>82</v>
      </c>
      <c r="AB85" s="90">
        <v>4.0999999999999996</v>
      </c>
      <c r="AD85" s="102">
        <v>91</v>
      </c>
      <c r="AE85" s="72">
        <f t="shared" si="26"/>
        <v>3.3800000000000208</v>
      </c>
      <c r="AJ85" s="112"/>
      <c r="AO85" s="164">
        <v>41.5</v>
      </c>
      <c r="AP85" s="90">
        <v>35</v>
      </c>
      <c r="AW85" s="101">
        <v>82</v>
      </c>
      <c r="AX85" s="90">
        <v>4.0999999999999996</v>
      </c>
      <c r="BE85" s="90">
        <v>4.01</v>
      </c>
      <c r="BF85" s="124">
        <f t="shared" si="38"/>
        <v>2.0001799999999932</v>
      </c>
      <c r="BG85" s="139">
        <v>5.1100000000000003</v>
      </c>
      <c r="BH85" s="124">
        <f t="shared" si="27"/>
        <v>6.4999729999999722</v>
      </c>
      <c r="BI85" s="139">
        <v>2.91</v>
      </c>
      <c r="BJ85" s="90">
        <f t="shared" si="28"/>
        <v>8.4285714169999579</v>
      </c>
      <c r="BM85" s="61"/>
      <c r="BN85" s="61"/>
      <c r="BO85" s="61"/>
      <c r="BP85" s="61"/>
      <c r="BQ85" s="61"/>
      <c r="BR85" s="61"/>
      <c r="BS85" s="61"/>
      <c r="BT85" s="61"/>
      <c r="BU85" s="61"/>
      <c r="BV85" s="61"/>
      <c r="CB85" s="72" t="s">
        <v>256</v>
      </c>
      <c r="CC85" s="124" t="s">
        <v>265</v>
      </c>
      <c r="CD85" s="72">
        <v>831</v>
      </c>
      <c r="CE85" s="90">
        <f t="shared" si="31"/>
        <v>8.5272580000000424</v>
      </c>
      <c r="CG85" s="72">
        <v>98.1</v>
      </c>
      <c r="CH85" s="72">
        <v>8.1</v>
      </c>
      <c r="CS85" s="102">
        <v>856</v>
      </c>
      <c r="CT85" s="90">
        <f t="shared" si="32"/>
        <v>13.596869000000019</v>
      </c>
      <c r="CU85" s="72">
        <v>916</v>
      </c>
      <c r="CV85" s="90">
        <f t="shared" si="33"/>
        <v>12.89476100000001</v>
      </c>
      <c r="CZ85" s="160">
        <v>19.600000000000001</v>
      </c>
      <c r="DA85" s="110">
        <f t="shared" si="34"/>
        <v>3.2391409999999858</v>
      </c>
      <c r="DB85" s="72">
        <v>1001</v>
      </c>
      <c r="DC85" s="90">
        <f t="shared" si="35"/>
        <v>4.2663020000000351</v>
      </c>
      <c r="DD85" s="72">
        <v>196</v>
      </c>
      <c r="DE85" s="90">
        <f t="shared" si="36"/>
        <v>3.8260670000000108</v>
      </c>
      <c r="DK85" s="72">
        <v>82</v>
      </c>
      <c r="DL85" s="90">
        <f t="shared" si="25"/>
        <v>4.0999999999999934</v>
      </c>
      <c r="DP85" s="72">
        <v>481</v>
      </c>
      <c r="DQ85" s="90">
        <f t="shared" si="37"/>
        <v>0.5062499999999992</v>
      </c>
    </row>
    <row r="86" spans="11:121" x14ac:dyDescent="0.35">
      <c r="K86" s="61">
        <v>84</v>
      </c>
      <c r="Q86" s="111">
        <v>0.84</v>
      </c>
      <c r="R86" s="127">
        <v>17</v>
      </c>
      <c r="AA86" s="101">
        <v>83</v>
      </c>
      <c r="AB86" s="90">
        <v>4.1500000000000004</v>
      </c>
      <c r="AD86" s="102">
        <v>92</v>
      </c>
      <c r="AE86" s="72">
        <f t="shared" si="26"/>
        <v>3.3600000000000207</v>
      </c>
      <c r="AJ86" s="112"/>
      <c r="AO86" s="164">
        <v>42</v>
      </c>
      <c r="AP86" s="90">
        <v>35</v>
      </c>
      <c r="AW86" s="101">
        <v>83</v>
      </c>
      <c r="AX86" s="90">
        <v>4.1500000000000004</v>
      </c>
      <c r="BE86" s="90">
        <v>4.0199999999999996</v>
      </c>
      <c r="BF86" s="124">
        <f t="shared" si="38"/>
        <v>1.7779599999999931</v>
      </c>
      <c r="BG86" s="139">
        <v>5.12</v>
      </c>
      <c r="BH86" s="124">
        <f t="shared" si="27"/>
        <v>6.3333059999999719</v>
      </c>
      <c r="BI86" s="139">
        <v>2.92</v>
      </c>
      <c r="BJ86" s="90">
        <f t="shared" si="28"/>
        <v>8.2857142739999574</v>
      </c>
      <c r="BM86" s="61"/>
      <c r="BN86" s="61"/>
      <c r="BO86" s="61"/>
      <c r="BP86" s="61"/>
      <c r="BQ86" s="61"/>
      <c r="BR86" s="61"/>
      <c r="BS86" s="61"/>
      <c r="BT86" s="61"/>
      <c r="BU86" s="61"/>
      <c r="BV86" s="61"/>
      <c r="CD86" s="100">
        <v>832</v>
      </c>
      <c r="CE86" s="90">
        <f t="shared" si="31"/>
        <v>8.5090760000000429</v>
      </c>
      <c r="CG86" s="72">
        <v>98.2</v>
      </c>
      <c r="CH86" s="72">
        <v>8.1999999999999993</v>
      </c>
      <c r="CS86" s="102">
        <v>857</v>
      </c>
      <c r="CT86" s="90">
        <f t="shared" si="32"/>
        <v>13.51781800000002</v>
      </c>
      <c r="CU86" s="72">
        <v>917</v>
      </c>
      <c r="CV86" s="90">
        <f t="shared" si="33"/>
        <v>12.80704200000001</v>
      </c>
      <c r="CZ86" s="160">
        <v>19.7</v>
      </c>
      <c r="DA86" s="110">
        <f t="shared" si="34"/>
        <v>3.2174019999999857</v>
      </c>
      <c r="DB86" s="72">
        <v>1002</v>
      </c>
      <c r="DC86" s="90">
        <f t="shared" si="35"/>
        <v>4.2572440000000356</v>
      </c>
      <c r="DD86" s="72">
        <v>197</v>
      </c>
      <c r="DE86" s="90">
        <f t="shared" si="36"/>
        <v>3.8115740000000109</v>
      </c>
      <c r="DK86" s="72">
        <v>83</v>
      </c>
      <c r="DL86" s="90">
        <f t="shared" si="25"/>
        <v>4.1499999999999932</v>
      </c>
      <c r="DP86" s="72">
        <v>482</v>
      </c>
      <c r="DQ86" s="90">
        <f t="shared" si="37"/>
        <v>0.51249999999999918</v>
      </c>
    </row>
    <row r="87" spans="11:121" x14ac:dyDescent="0.35">
      <c r="K87" s="61">
        <v>85</v>
      </c>
      <c r="Q87" s="111">
        <v>0.85</v>
      </c>
      <c r="R87" s="127">
        <v>17.5</v>
      </c>
      <c r="AA87" s="102">
        <v>84</v>
      </c>
      <c r="AB87" s="91">
        <v>4.2</v>
      </c>
      <c r="AD87" s="102">
        <v>93</v>
      </c>
      <c r="AE87" s="72">
        <f t="shared" si="26"/>
        <v>3.3400000000000207</v>
      </c>
      <c r="AJ87" s="112"/>
      <c r="AO87" s="164">
        <v>42.5</v>
      </c>
      <c r="AP87" s="90">
        <v>35</v>
      </c>
      <c r="AW87" s="102">
        <v>84</v>
      </c>
      <c r="AX87" s="91">
        <v>4.2</v>
      </c>
      <c r="BE87" s="90">
        <v>4.03</v>
      </c>
      <c r="BF87" s="124">
        <f t="shared" si="38"/>
        <v>1.555739999999993</v>
      </c>
      <c r="BG87" s="139">
        <v>5.13</v>
      </c>
      <c r="BH87" s="124">
        <f t="shared" si="27"/>
        <v>6.1666389999999716</v>
      </c>
      <c r="BI87" s="139">
        <v>2.93</v>
      </c>
      <c r="BJ87" s="90">
        <f t="shared" si="28"/>
        <v>8.1428571309999569</v>
      </c>
      <c r="BM87" s="61"/>
      <c r="BN87" s="61"/>
      <c r="BO87" s="61"/>
      <c r="BP87" s="61"/>
      <c r="BQ87" s="61"/>
      <c r="BR87" s="61"/>
      <c r="BS87" s="61"/>
      <c r="BT87" s="61"/>
      <c r="BU87" s="61"/>
      <c r="BV87" s="61"/>
      <c r="CD87" s="72">
        <v>833</v>
      </c>
      <c r="CE87" s="90">
        <f t="shared" si="31"/>
        <v>8.4908940000000435</v>
      </c>
      <c r="CG87" s="72">
        <v>98.3</v>
      </c>
      <c r="CH87" s="72">
        <v>8.3000000000000007</v>
      </c>
      <c r="CS87" s="102">
        <v>858</v>
      </c>
      <c r="CT87" s="90">
        <f t="shared" si="32"/>
        <v>13.43876700000002</v>
      </c>
      <c r="CU87" s="72">
        <v>918</v>
      </c>
      <c r="CV87" s="90">
        <f t="shared" si="33"/>
        <v>12.71932300000001</v>
      </c>
      <c r="CZ87" s="160">
        <v>19.8</v>
      </c>
      <c r="DA87" s="110">
        <f t="shared" si="34"/>
        <v>3.1956629999999855</v>
      </c>
      <c r="DB87" s="72">
        <v>1003</v>
      </c>
      <c r="DC87" s="90">
        <f t="shared" si="35"/>
        <v>4.248186000000036</v>
      </c>
      <c r="DD87" s="72">
        <v>198</v>
      </c>
      <c r="DE87" s="90">
        <f t="shared" si="36"/>
        <v>3.797081000000011</v>
      </c>
      <c r="DK87" s="72">
        <v>84</v>
      </c>
      <c r="DL87" s="90">
        <f t="shared" si="25"/>
        <v>4.1999999999999931</v>
      </c>
      <c r="DP87" s="72">
        <v>483</v>
      </c>
      <c r="DQ87" s="90">
        <f t="shared" si="37"/>
        <v>0.51874999999999916</v>
      </c>
    </row>
    <row r="88" spans="11:121" x14ac:dyDescent="0.35">
      <c r="K88" s="61">
        <v>86</v>
      </c>
      <c r="Q88" s="111">
        <v>0.86</v>
      </c>
      <c r="R88" s="127">
        <v>18</v>
      </c>
      <c r="AA88" s="101">
        <v>85</v>
      </c>
      <c r="AB88" s="90">
        <v>4.25</v>
      </c>
      <c r="AD88" s="102">
        <v>94</v>
      </c>
      <c r="AE88" s="72">
        <f t="shared" si="26"/>
        <v>3.3200000000000207</v>
      </c>
      <c r="AJ88" s="112"/>
      <c r="AO88" s="164">
        <v>43</v>
      </c>
      <c r="AP88" s="90">
        <v>35</v>
      </c>
      <c r="AW88" s="101">
        <v>85</v>
      </c>
      <c r="AX88" s="90">
        <v>4.25</v>
      </c>
      <c r="BE88" s="90">
        <v>4.04</v>
      </c>
      <c r="BF88" s="124">
        <f t="shared" si="38"/>
        <v>1.3335199999999929</v>
      </c>
      <c r="BG88" s="139">
        <v>5.14</v>
      </c>
      <c r="BH88" s="124">
        <f t="shared" si="27"/>
        <v>5.9999719999999712</v>
      </c>
      <c r="BI88" s="139">
        <v>2.94</v>
      </c>
      <c r="BJ88" s="90">
        <f t="shared" si="28"/>
        <v>7.9999999879999573</v>
      </c>
      <c r="BM88" s="61"/>
      <c r="BN88" s="61"/>
      <c r="BO88" s="61"/>
      <c r="BP88" s="61"/>
      <c r="BQ88" s="61"/>
      <c r="BR88" s="61"/>
      <c r="BS88" s="61"/>
      <c r="BT88" s="61"/>
      <c r="BU88" s="61"/>
      <c r="BV88" s="61"/>
      <c r="CD88" s="100">
        <v>834</v>
      </c>
      <c r="CE88" s="90">
        <f t="shared" si="31"/>
        <v>8.472712000000044</v>
      </c>
      <c r="CG88" s="72">
        <v>98.4</v>
      </c>
      <c r="CH88" s="72">
        <v>8.4</v>
      </c>
      <c r="CS88" s="102">
        <v>859</v>
      </c>
      <c r="CT88" s="90">
        <f t="shared" si="32"/>
        <v>13.35971600000002</v>
      </c>
      <c r="CU88" s="72">
        <v>919</v>
      </c>
      <c r="CV88" s="90">
        <f t="shared" si="33"/>
        <v>12.63160400000001</v>
      </c>
      <c r="CZ88" s="160">
        <v>19.899999999999999</v>
      </c>
      <c r="DA88" s="110">
        <f t="shared" si="34"/>
        <v>3.1739239999999853</v>
      </c>
      <c r="DB88" s="72">
        <v>1004</v>
      </c>
      <c r="DC88" s="90">
        <f t="shared" si="35"/>
        <v>4.2391280000000364</v>
      </c>
      <c r="DD88" s="72">
        <v>199</v>
      </c>
      <c r="DE88" s="90">
        <f t="shared" si="36"/>
        <v>3.7825880000000112</v>
      </c>
      <c r="DK88" s="72">
        <v>85</v>
      </c>
      <c r="DL88" s="90">
        <f t="shared" si="25"/>
        <v>4.2499999999999929</v>
      </c>
      <c r="DP88" s="72">
        <v>484</v>
      </c>
      <c r="DQ88" s="90">
        <f t="shared" si="37"/>
        <v>0.52499999999999913</v>
      </c>
    </row>
    <row r="89" spans="11:121" x14ac:dyDescent="0.35">
      <c r="K89" s="61">
        <v>87</v>
      </c>
      <c r="Q89" s="111">
        <v>0.87</v>
      </c>
      <c r="R89" s="127">
        <v>18.5</v>
      </c>
      <c r="AA89" s="101">
        <v>86</v>
      </c>
      <c r="AB89" s="90">
        <v>4.3</v>
      </c>
      <c r="AD89" s="102">
        <v>95</v>
      </c>
      <c r="AE89" s="72">
        <f t="shared" si="26"/>
        <v>3.3000000000000207</v>
      </c>
      <c r="AJ89" s="112"/>
      <c r="AO89" s="164">
        <v>43.5</v>
      </c>
      <c r="AP89" s="90">
        <v>35</v>
      </c>
      <c r="AW89" s="101">
        <v>86</v>
      </c>
      <c r="AX89" s="90">
        <v>4.3</v>
      </c>
      <c r="BE89" s="90">
        <v>4.05</v>
      </c>
      <c r="BF89" s="124">
        <f t="shared" si="38"/>
        <v>1.1112999999999928</v>
      </c>
      <c r="BG89" s="139">
        <v>5.15</v>
      </c>
      <c r="BH89" s="124">
        <f t="shared" si="27"/>
        <v>5.8333049999999709</v>
      </c>
      <c r="BI89" s="139">
        <v>2.95</v>
      </c>
      <c r="BJ89" s="90">
        <f t="shared" si="28"/>
        <v>7.8571428449999576</v>
      </c>
      <c r="BM89" s="61"/>
      <c r="BN89" s="61"/>
      <c r="BO89" s="61"/>
      <c r="BP89" s="61"/>
      <c r="BQ89" s="61"/>
      <c r="BR89" s="61"/>
      <c r="BS89" s="61"/>
      <c r="BT89" s="61"/>
      <c r="BU89" s="61"/>
      <c r="BV89" s="61"/>
      <c r="CD89" s="72">
        <v>835</v>
      </c>
      <c r="CE89" s="90">
        <f t="shared" si="31"/>
        <v>8.4545300000000445</v>
      </c>
      <c r="CG89" s="72">
        <v>98.5</v>
      </c>
      <c r="CH89" s="72">
        <v>8.5</v>
      </c>
      <c r="CS89" s="102">
        <v>860</v>
      </c>
      <c r="CT89" s="90">
        <f t="shared" si="32"/>
        <v>13.28066500000002</v>
      </c>
      <c r="CU89" s="72">
        <v>920</v>
      </c>
      <c r="CV89" s="90">
        <f t="shared" si="33"/>
        <v>12.54388500000001</v>
      </c>
      <c r="CZ89" s="160">
        <v>20</v>
      </c>
      <c r="DA89" s="110">
        <f t="shared" si="34"/>
        <v>3.1521849999999851</v>
      </c>
      <c r="DB89" s="72">
        <v>1005</v>
      </c>
      <c r="DC89" s="90">
        <f t="shared" si="35"/>
        <v>4.2300700000000369</v>
      </c>
      <c r="DD89" s="72">
        <v>200</v>
      </c>
      <c r="DE89" s="90">
        <f t="shared" si="36"/>
        <v>3.7680950000000113</v>
      </c>
      <c r="DK89" s="72">
        <v>86</v>
      </c>
      <c r="DL89" s="90">
        <f t="shared" si="25"/>
        <v>4.2999999999999927</v>
      </c>
      <c r="DP89" s="72">
        <v>485</v>
      </c>
      <c r="DQ89" s="90">
        <f t="shared" si="37"/>
        <v>0.53124999999999911</v>
      </c>
    </row>
    <row r="90" spans="11:121" x14ac:dyDescent="0.35">
      <c r="K90" s="61">
        <v>88</v>
      </c>
      <c r="Q90" s="111">
        <v>0.88</v>
      </c>
      <c r="R90" s="127">
        <v>19</v>
      </c>
      <c r="AA90" s="102">
        <v>87</v>
      </c>
      <c r="AB90" s="90">
        <v>4.3499999999999996</v>
      </c>
      <c r="AD90" s="102">
        <v>96</v>
      </c>
      <c r="AE90" s="72">
        <f t="shared" si="26"/>
        <v>3.2800000000000207</v>
      </c>
      <c r="AJ90" s="112"/>
      <c r="AO90" s="164">
        <v>44</v>
      </c>
      <c r="AP90" s="90">
        <v>35</v>
      </c>
      <c r="AW90" s="102">
        <v>87</v>
      </c>
      <c r="AX90" s="90">
        <v>4.3499999999999996</v>
      </c>
      <c r="BE90" s="90">
        <v>4.0599999999999996</v>
      </c>
      <c r="BF90" s="124">
        <f t="shared" si="38"/>
        <v>0.88907999999999288</v>
      </c>
      <c r="BG90" s="139">
        <v>5.16</v>
      </c>
      <c r="BH90" s="124">
        <f t="shared" si="27"/>
        <v>5.6666379999999705</v>
      </c>
      <c r="BI90" s="139">
        <v>2.96</v>
      </c>
      <c r="BJ90" s="90">
        <f t="shared" si="28"/>
        <v>7.714285701999958</v>
      </c>
      <c r="BM90" s="61"/>
      <c r="BN90" s="61"/>
      <c r="BO90" s="61"/>
      <c r="BP90" s="61"/>
      <c r="BQ90" s="61"/>
      <c r="BR90" s="61"/>
      <c r="BS90" s="61"/>
      <c r="BT90" s="61"/>
      <c r="BU90" s="61"/>
      <c r="BV90" s="61"/>
      <c r="CD90" s="100">
        <v>836</v>
      </c>
      <c r="CE90" s="90">
        <f t="shared" si="31"/>
        <v>8.436348000000045</v>
      </c>
      <c r="CG90" s="72">
        <v>98.6</v>
      </c>
      <c r="CH90" s="72">
        <v>8.6</v>
      </c>
      <c r="CS90" s="102">
        <v>861</v>
      </c>
      <c r="CT90" s="90">
        <f t="shared" si="32"/>
        <v>13.201614000000021</v>
      </c>
      <c r="CU90" s="72">
        <v>921</v>
      </c>
      <c r="CV90" s="90">
        <f t="shared" si="33"/>
        <v>12.45616600000001</v>
      </c>
      <c r="CZ90" s="160">
        <v>20.100000000000001</v>
      </c>
      <c r="DA90" s="110">
        <f t="shared" si="34"/>
        <v>3.130445999999985</v>
      </c>
      <c r="DB90" s="72">
        <v>1006</v>
      </c>
      <c r="DC90" s="90">
        <f t="shared" si="35"/>
        <v>4.2210120000000373</v>
      </c>
      <c r="DD90" s="72">
        <v>201</v>
      </c>
      <c r="DE90" s="90">
        <f t="shared" si="36"/>
        <v>3.7536020000000114</v>
      </c>
      <c r="DK90" s="72">
        <v>87</v>
      </c>
      <c r="DL90" s="90">
        <f t="shared" si="25"/>
        <v>4.3499999999999925</v>
      </c>
      <c r="DP90" s="72">
        <v>486</v>
      </c>
      <c r="DQ90" s="90">
        <f t="shared" si="37"/>
        <v>0.53749999999999909</v>
      </c>
    </row>
    <row r="91" spans="11:121" x14ac:dyDescent="0.35">
      <c r="K91" s="61">
        <v>89</v>
      </c>
      <c r="Q91" s="111">
        <v>0.89</v>
      </c>
      <c r="R91" s="127">
        <v>19.5</v>
      </c>
      <c r="AA91" s="101">
        <v>88</v>
      </c>
      <c r="AB91" s="91">
        <v>4.4000000000000004</v>
      </c>
      <c r="AD91" s="102">
        <v>97</v>
      </c>
      <c r="AE91" s="72">
        <f t="shared" si="26"/>
        <v>3.2600000000000207</v>
      </c>
      <c r="AJ91" s="112"/>
      <c r="AO91" s="164">
        <v>44.5</v>
      </c>
      <c r="AP91" s="90">
        <v>35</v>
      </c>
      <c r="AW91" s="101">
        <v>88</v>
      </c>
      <c r="AX91" s="91">
        <v>4.4000000000000004</v>
      </c>
      <c r="BE91" s="90">
        <v>4.07</v>
      </c>
      <c r="BF91" s="124">
        <f t="shared" si="38"/>
        <v>0.6668599999999929</v>
      </c>
      <c r="BG91" s="139">
        <v>5.17</v>
      </c>
      <c r="BH91" s="124">
        <f t="shared" si="27"/>
        <v>5.4999709999999702</v>
      </c>
      <c r="BI91" s="139">
        <v>2.97</v>
      </c>
      <c r="BJ91" s="90">
        <f t="shared" si="28"/>
        <v>7.5714285589999584</v>
      </c>
      <c r="BM91" s="61"/>
      <c r="BN91" s="61"/>
      <c r="BO91" s="61"/>
      <c r="BP91" s="61"/>
      <c r="BQ91" s="61"/>
      <c r="BR91" s="61"/>
      <c r="BS91" s="61"/>
      <c r="BT91" s="61"/>
      <c r="BU91" s="61"/>
      <c r="BV91" s="61"/>
      <c r="CD91" s="72">
        <v>837</v>
      </c>
      <c r="CE91" s="90">
        <f t="shared" si="31"/>
        <v>8.4181660000000456</v>
      </c>
      <c r="CG91" s="72">
        <v>98.7</v>
      </c>
      <c r="CH91" s="72">
        <v>8.6999999999999993</v>
      </c>
      <c r="CS91" s="102">
        <v>862</v>
      </c>
      <c r="CT91" s="90">
        <f t="shared" si="32"/>
        <v>13.122563000000021</v>
      </c>
      <c r="CU91" s="72">
        <v>922</v>
      </c>
      <c r="CV91" s="90">
        <f t="shared" si="33"/>
        <v>12.36844700000001</v>
      </c>
      <c r="CZ91" s="160">
        <v>20.2</v>
      </c>
      <c r="DA91" s="110">
        <f t="shared" si="34"/>
        <v>3.1087069999999848</v>
      </c>
      <c r="DB91" s="72">
        <v>1007</v>
      </c>
      <c r="DC91" s="90">
        <f t="shared" si="35"/>
        <v>4.2119540000000377</v>
      </c>
      <c r="DD91" s="72">
        <v>202</v>
      </c>
      <c r="DE91" s="90">
        <f t="shared" si="36"/>
        <v>3.7391090000000116</v>
      </c>
      <c r="DK91" s="72">
        <v>88</v>
      </c>
      <c r="DL91" s="90">
        <f t="shared" si="25"/>
        <v>4.3999999999999924</v>
      </c>
      <c r="DP91" s="72">
        <v>487</v>
      </c>
      <c r="DQ91" s="90">
        <f t="shared" si="37"/>
        <v>0.54374999999999907</v>
      </c>
    </row>
    <row r="92" spans="11:121" x14ac:dyDescent="0.35">
      <c r="K92" s="61">
        <v>90</v>
      </c>
      <c r="Q92" s="111">
        <v>0.9</v>
      </c>
      <c r="R92" s="127">
        <v>20</v>
      </c>
      <c r="AA92" s="101">
        <v>89</v>
      </c>
      <c r="AB92" s="90">
        <v>4.45</v>
      </c>
      <c r="AD92" s="102">
        <v>98</v>
      </c>
      <c r="AE92" s="72">
        <f t="shared" si="26"/>
        <v>3.2400000000000206</v>
      </c>
      <c r="AJ92" s="112"/>
      <c r="AO92" s="164">
        <v>45</v>
      </c>
      <c r="AP92" s="90">
        <v>35</v>
      </c>
      <c r="AW92" s="101">
        <v>89</v>
      </c>
      <c r="AX92" s="90">
        <v>4.45</v>
      </c>
      <c r="BE92" s="90">
        <v>4.08</v>
      </c>
      <c r="BF92" s="124">
        <f t="shared" si="38"/>
        <v>0.44463999999999293</v>
      </c>
      <c r="BG92" s="139">
        <v>5.18</v>
      </c>
      <c r="BH92" s="124">
        <f t="shared" si="27"/>
        <v>5.3333039999999698</v>
      </c>
      <c r="BI92" s="139">
        <v>2.98</v>
      </c>
      <c r="BJ92" s="90">
        <f t="shared" si="28"/>
        <v>7.4285714159999587</v>
      </c>
      <c r="BM92" s="61"/>
      <c r="BN92" s="61"/>
      <c r="BO92" s="61"/>
      <c r="BP92" s="61"/>
      <c r="BQ92" s="61"/>
      <c r="BR92" s="61"/>
      <c r="BS92" s="61"/>
      <c r="BT92" s="61"/>
      <c r="BU92" s="61"/>
      <c r="BV92" s="61"/>
      <c r="CD92" s="100">
        <v>838</v>
      </c>
      <c r="CE92" s="90">
        <f t="shared" si="31"/>
        <v>8.3999840000000461</v>
      </c>
      <c r="CG92" s="72">
        <v>98.8</v>
      </c>
      <c r="CH92" s="72">
        <v>8.8000000000000007</v>
      </c>
      <c r="CS92" s="102">
        <v>863</v>
      </c>
      <c r="CT92" s="90">
        <f t="shared" si="32"/>
        <v>13.043512000000021</v>
      </c>
      <c r="CU92" s="72">
        <v>923</v>
      </c>
      <c r="CV92" s="90">
        <f t="shared" si="33"/>
        <v>12.280728000000011</v>
      </c>
      <c r="CZ92" s="160">
        <v>20.3</v>
      </c>
      <c r="DA92" s="110">
        <f t="shared" si="34"/>
        <v>3.0869679999999846</v>
      </c>
      <c r="DB92" s="72">
        <v>1008</v>
      </c>
      <c r="DC92" s="90">
        <f t="shared" si="35"/>
        <v>4.2028960000000382</v>
      </c>
      <c r="DD92" s="72">
        <v>203</v>
      </c>
      <c r="DE92" s="90">
        <f t="shared" si="36"/>
        <v>3.7246160000000117</v>
      </c>
      <c r="DK92" s="72">
        <v>89</v>
      </c>
      <c r="DL92" s="90">
        <f t="shared" si="25"/>
        <v>4.4499999999999922</v>
      </c>
      <c r="DP92" s="72">
        <v>488</v>
      </c>
      <c r="DQ92" s="90">
        <f t="shared" si="37"/>
        <v>0.54999999999999905</v>
      </c>
    </row>
    <row r="93" spans="11:121" x14ac:dyDescent="0.35">
      <c r="K93" s="61">
        <v>91</v>
      </c>
      <c r="Q93" s="111">
        <v>0.91</v>
      </c>
      <c r="R93" s="127">
        <v>20.5</v>
      </c>
      <c r="AA93" s="102">
        <v>90</v>
      </c>
      <c r="AB93" s="90">
        <v>4.5</v>
      </c>
      <c r="AD93" s="102">
        <v>99</v>
      </c>
      <c r="AE93" s="72">
        <f t="shared" si="26"/>
        <v>3.2200000000000206</v>
      </c>
      <c r="AJ93" s="112"/>
      <c r="AO93" s="164">
        <v>45.5</v>
      </c>
      <c r="AP93" s="90">
        <v>35</v>
      </c>
      <c r="AW93" s="102">
        <v>90</v>
      </c>
      <c r="AX93" s="90">
        <v>4.5</v>
      </c>
      <c r="BE93" s="90">
        <v>4.09</v>
      </c>
      <c r="BF93" s="124">
        <f t="shared" si="38"/>
        <v>0.22241999999999293</v>
      </c>
      <c r="BG93" s="139">
        <v>5.19</v>
      </c>
      <c r="BH93" s="124">
        <f t="shared" si="27"/>
        <v>5.1666369999999695</v>
      </c>
      <c r="BI93" s="139">
        <v>2.99</v>
      </c>
      <c r="BJ93" s="90">
        <f t="shared" si="28"/>
        <v>7.2857142729999591</v>
      </c>
      <c r="BM93" s="61"/>
      <c r="BN93" s="61"/>
      <c r="BO93" s="61"/>
      <c r="BP93" s="61"/>
      <c r="BQ93" s="61"/>
      <c r="BR93" s="61"/>
      <c r="BS93" s="61"/>
      <c r="BT93" s="61"/>
      <c r="BU93" s="61"/>
      <c r="BV93" s="61"/>
      <c r="CD93" s="72">
        <v>839</v>
      </c>
      <c r="CE93" s="90">
        <f t="shared" si="31"/>
        <v>8.3818020000000466</v>
      </c>
      <c r="CG93" s="72">
        <v>98.9</v>
      </c>
      <c r="CH93" s="72">
        <v>8.9</v>
      </c>
      <c r="CS93" s="102">
        <v>864</v>
      </c>
      <c r="CT93" s="90">
        <f t="shared" si="32"/>
        <v>12.964461000000021</v>
      </c>
      <c r="CU93" s="72">
        <v>924</v>
      </c>
      <c r="CV93" s="90">
        <f t="shared" si="33"/>
        <v>12.193009000000011</v>
      </c>
      <c r="CZ93" s="160">
        <v>20.399999999999999</v>
      </c>
      <c r="DA93" s="110">
        <f t="shared" si="34"/>
        <v>3.0652289999999844</v>
      </c>
      <c r="DB93" s="72">
        <v>1009</v>
      </c>
      <c r="DC93" s="90">
        <f t="shared" si="35"/>
        <v>4.1938380000000386</v>
      </c>
      <c r="DD93" s="72">
        <v>204</v>
      </c>
      <c r="DE93" s="90">
        <f t="shared" si="36"/>
        <v>3.7101230000000118</v>
      </c>
      <c r="DK93" s="72">
        <v>90</v>
      </c>
      <c r="DL93" s="90">
        <f t="shared" si="25"/>
        <v>4.499999999999992</v>
      </c>
      <c r="DP93" s="72">
        <v>489</v>
      </c>
      <c r="DQ93" s="90">
        <f t="shared" si="37"/>
        <v>0.55624999999999902</v>
      </c>
    </row>
    <row r="94" spans="11:121" x14ac:dyDescent="0.35">
      <c r="K94" s="61">
        <v>92</v>
      </c>
      <c r="Q94" s="111">
        <v>0.92</v>
      </c>
      <c r="R94" s="127">
        <v>21</v>
      </c>
      <c r="AA94" s="101">
        <v>91</v>
      </c>
      <c r="AB94" s="90">
        <v>4.55</v>
      </c>
      <c r="AD94" s="102">
        <v>100</v>
      </c>
      <c r="AE94" s="72">
        <f t="shared" si="26"/>
        <v>3.2000000000000206</v>
      </c>
      <c r="AJ94" s="112"/>
      <c r="AO94" s="164">
        <v>46</v>
      </c>
      <c r="AP94" s="90">
        <v>35</v>
      </c>
      <c r="AW94" s="101">
        <v>91</v>
      </c>
      <c r="AX94" s="90">
        <v>4.55</v>
      </c>
      <c r="BE94" s="90">
        <v>4.0999999999999996</v>
      </c>
      <c r="BF94" s="124">
        <v>0</v>
      </c>
      <c r="BG94" s="139">
        <v>5.2</v>
      </c>
      <c r="BH94" s="124">
        <f t="shared" si="27"/>
        <v>4.9999699999999692</v>
      </c>
      <c r="BI94" s="139">
        <v>3</v>
      </c>
      <c r="BJ94" s="90">
        <f t="shared" si="28"/>
        <v>7.1428571299999595</v>
      </c>
      <c r="BM94" s="61"/>
      <c r="BN94" s="61"/>
      <c r="BO94" s="61"/>
      <c r="BP94" s="61"/>
      <c r="BQ94" s="61"/>
      <c r="BR94" s="61"/>
      <c r="BS94" s="61"/>
      <c r="BT94" s="61"/>
      <c r="BU94" s="61"/>
      <c r="BV94" s="61"/>
      <c r="CD94" s="100">
        <v>840</v>
      </c>
      <c r="CE94" s="90">
        <f t="shared" si="31"/>
        <v>8.3636200000000471</v>
      </c>
      <c r="CG94" s="72">
        <v>99</v>
      </c>
      <c r="CH94" s="72">
        <v>9</v>
      </c>
      <c r="CS94" s="102">
        <v>865</v>
      </c>
      <c r="CT94" s="90">
        <f t="shared" si="32"/>
        <v>12.885410000000022</v>
      </c>
      <c r="CU94" s="72">
        <v>925</v>
      </c>
      <c r="CV94" s="90">
        <f t="shared" si="33"/>
        <v>12.105290000000011</v>
      </c>
      <c r="CZ94" s="160">
        <v>20.5</v>
      </c>
      <c r="DA94" s="110">
        <f t="shared" si="34"/>
        <v>3.0434899999999843</v>
      </c>
      <c r="DB94" s="72">
        <v>1010</v>
      </c>
      <c r="DC94" s="90">
        <f t="shared" si="35"/>
        <v>4.184780000000039</v>
      </c>
      <c r="DD94" s="72">
        <v>205</v>
      </c>
      <c r="DE94" s="90">
        <f t="shared" si="36"/>
        <v>3.695630000000012</v>
      </c>
      <c r="DK94" s="72">
        <v>91</v>
      </c>
      <c r="DL94" s="90">
        <f t="shared" si="25"/>
        <v>4.5499999999999918</v>
      </c>
      <c r="DP94" s="72">
        <v>490</v>
      </c>
      <c r="DQ94" s="90">
        <f t="shared" si="37"/>
        <v>0.562499999999999</v>
      </c>
    </row>
    <row r="95" spans="11:121" ht="29" x14ac:dyDescent="0.35">
      <c r="K95" s="61">
        <v>93</v>
      </c>
      <c r="Q95" s="111">
        <v>0.93</v>
      </c>
      <c r="R95" s="127">
        <v>21.5</v>
      </c>
      <c r="AA95" s="101">
        <v>92</v>
      </c>
      <c r="AB95" s="91">
        <v>4.5999999999999996</v>
      </c>
      <c r="AD95" s="102">
        <v>101</v>
      </c>
      <c r="AE95" s="72">
        <f t="shared" si="26"/>
        <v>3.1800000000000206</v>
      </c>
      <c r="AJ95" s="112"/>
      <c r="AO95" s="164">
        <v>46.5</v>
      </c>
      <c r="AP95" s="90">
        <v>35</v>
      </c>
      <c r="AW95" s="101">
        <v>92</v>
      </c>
      <c r="AX95" s="91">
        <v>4.5999999999999996</v>
      </c>
      <c r="BE95" s="109" t="s">
        <v>235</v>
      </c>
      <c r="BF95" s="124" t="s">
        <v>265</v>
      </c>
      <c r="BG95" s="139">
        <v>5.21</v>
      </c>
      <c r="BH95" s="124">
        <f t="shared" si="27"/>
        <v>4.8333029999999688</v>
      </c>
      <c r="BI95" s="139">
        <v>3.01</v>
      </c>
      <c r="BJ95" s="90">
        <f t="shared" si="28"/>
        <v>6.9999999869999598</v>
      </c>
      <c r="BM95" s="61"/>
      <c r="BN95" s="61"/>
      <c r="BO95" s="61"/>
      <c r="BP95" s="61"/>
      <c r="BQ95" s="61"/>
      <c r="BR95" s="61"/>
      <c r="BS95" s="61"/>
      <c r="BT95" s="61"/>
      <c r="BU95" s="61"/>
      <c r="BV95" s="61"/>
      <c r="CD95" s="72">
        <v>841</v>
      </c>
      <c r="CE95" s="90">
        <f t="shared" si="31"/>
        <v>8.3454380000000477</v>
      </c>
      <c r="CG95" s="72">
        <v>99.1</v>
      </c>
      <c r="CH95" s="72">
        <v>9.1</v>
      </c>
      <c r="CS95" s="102">
        <v>866</v>
      </c>
      <c r="CT95" s="90">
        <f t="shared" si="32"/>
        <v>12.806359000000022</v>
      </c>
      <c r="CU95" s="72">
        <v>926</v>
      </c>
      <c r="CV95" s="90">
        <f t="shared" si="33"/>
        <v>12.017571000000011</v>
      </c>
      <c r="CZ95" s="160">
        <v>20.6</v>
      </c>
      <c r="DA95" s="110">
        <f t="shared" si="34"/>
        <v>3.0217509999999841</v>
      </c>
      <c r="DB95" s="72">
        <v>1011</v>
      </c>
      <c r="DC95" s="90">
        <f t="shared" si="35"/>
        <v>4.1757220000000395</v>
      </c>
      <c r="DD95" s="72">
        <v>206</v>
      </c>
      <c r="DE95" s="90">
        <f t="shared" si="36"/>
        <v>3.6811370000000121</v>
      </c>
      <c r="DK95" s="72">
        <v>92</v>
      </c>
      <c r="DL95" s="90">
        <f t="shared" si="25"/>
        <v>4.5999999999999917</v>
      </c>
      <c r="DP95" s="72">
        <v>491</v>
      </c>
      <c r="DQ95" s="90">
        <f t="shared" si="37"/>
        <v>0.56874999999999898</v>
      </c>
    </row>
    <row r="96" spans="11:121" x14ac:dyDescent="0.35">
      <c r="K96" s="61">
        <v>94</v>
      </c>
      <c r="Q96" s="111">
        <v>0.94</v>
      </c>
      <c r="R96" s="127">
        <v>22</v>
      </c>
      <c r="AA96" s="102">
        <v>93</v>
      </c>
      <c r="AB96" s="90">
        <v>4.6500000000000004</v>
      </c>
      <c r="AD96" s="102">
        <v>102</v>
      </c>
      <c r="AE96" s="72">
        <f t="shared" si="26"/>
        <v>3.1600000000000206</v>
      </c>
      <c r="AJ96" s="112"/>
      <c r="AO96" s="164">
        <v>47</v>
      </c>
      <c r="AP96" s="90">
        <v>35</v>
      </c>
      <c r="AW96" s="102">
        <v>93</v>
      </c>
      <c r="AX96" s="90">
        <v>4.6500000000000004</v>
      </c>
      <c r="BG96" s="139">
        <v>5.22</v>
      </c>
      <c r="BH96" s="124">
        <f t="shared" si="27"/>
        <v>4.6666359999999685</v>
      </c>
      <c r="BI96" s="139">
        <v>3.02</v>
      </c>
      <c r="BJ96" s="90">
        <f t="shared" si="28"/>
        <v>6.8571428439999602</v>
      </c>
      <c r="BM96" s="61"/>
      <c r="BN96" s="61"/>
      <c r="BO96" s="61"/>
      <c r="BP96" s="61"/>
      <c r="BQ96" s="61"/>
      <c r="BR96" s="61"/>
      <c r="BS96" s="61"/>
      <c r="BT96" s="61"/>
      <c r="BU96" s="61"/>
      <c r="BV96" s="61"/>
      <c r="CD96" s="100">
        <v>842</v>
      </c>
      <c r="CE96" s="90">
        <f t="shared" si="31"/>
        <v>8.3272560000000482</v>
      </c>
      <c r="CG96" s="72">
        <v>99.2</v>
      </c>
      <c r="CH96" s="72">
        <v>9.1999999999999993</v>
      </c>
      <c r="CS96" s="102">
        <v>867</v>
      </c>
      <c r="CT96" s="90">
        <f t="shared" si="32"/>
        <v>12.727308000000022</v>
      </c>
      <c r="CU96" s="72">
        <v>927</v>
      </c>
      <c r="CV96" s="90">
        <f t="shared" si="33"/>
        <v>11.929852000000011</v>
      </c>
      <c r="CZ96" s="160">
        <v>20.7</v>
      </c>
      <c r="DA96" s="110">
        <f t="shared" si="34"/>
        <v>3.0000119999999839</v>
      </c>
      <c r="DB96" s="72">
        <v>1012</v>
      </c>
      <c r="DC96" s="90">
        <f t="shared" si="35"/>
        <v>4.1666640000000399</v>
      </c>
      <c r="DD96" s="72">
        <v>207</v>
      </c>
      <c r="DE96" s="90">
        <f t="shared" si="36"/>
        <v>3.6666440000000122</v>
      </c>
      <c r="DK96" s="72">
        <v>93</v>
      </c>
      <c r="DL96" s="90">
        <f t="shared" si="25"/>
        <v>4.6499999999999915</v>
      </c>
      <c r="DP96" s="72">
        <v>492</v>
      </c>
      <c r="DQ96" s="90">
        <f t="shared" si="37"/>
        <v>0.57499999999999896</v>
      </c>
    </row>
    <row r="97" spans="11:121" x14ac:dyDescent="0.35">
      <c r="K97" s="61">
        <v>95</v>
      </c>
      <c r="Q97" s="111">
        <v>0.95</v>
      </c>
      <c r="R97" s="127">
        <v>22.5</v>
      </c>
      <c r="AA97" s="101">
        <v>94</v>
      </c>
      <c r="AB97" s="90">
        <v>4.7</v>
      </c>
      <c r="AD97" s="102">
        <v>103</v>
      </c>
      <c r="AE97" s="72">
        <f t="shared" si="26"/>
        <v>3.1400000000000206</v>
      </c>
      <c r="AJ97" s="112"/>
      <c r="AO97" s="164">
        <v>47.5</v>
      </c>
      <c r="AP97" s="90">
        <v>35</v>
      </c>
      <c r="AW97" s="101">
        <v>94</v>
      </c>
      <c r="AX97" s="90">
        <v>4.7</v>
      </c>
      <c r="BG97" s="139">
        <v>5.23</v>
      </c>
      <c r="BH97" s="124">
        <f t="shared" si="27"/>
        <v>4.4999689999999681</v>
      </c>
      <c r="BI97" s="139">
        <v>3.03</v>
      </c>
      <c r="BJ97" s="90">
        <f t="shared" si="28"/>
        <v>6.7142857009999606</v>
      </c>
      <c r="BM97" s="61"/>
      <c r="BN97" s="61"/>
      <c r="BO97" s="61"/>
      <c r="BP97" s="61"/>
      <c r="BQ97" s="61"/>
      <c r="BR97" s="61"/>
      <c r="BS97" s="61"/>
      <c r="BT97" s="61"/>
      <c r="BU97" s="61"/>
      <c r="BV97" s="61"/>
      <c r="CD97" s="72">
        <v>843</v>
      </c>
      <c r="CE97" s="90">
        <f t="shared" si="31"/>
        <v>8.3090740000000487</v>
      </c>
      <c r="CG97" s="72">
        <v>99.3</v>
      </c>
      <c r="CH97" s="72">
        <v>9.3000000000000007</v>
      </c>
      <c r="CS97" s="102">
        <v>868</v>
      </c>
      <c r="CT97" s="90">
        <f t="shared" si="32"/>
        <v>12.648257000000022</v>
      </c>
      <c r="CU97" s="72">
        <v>928</v>
      </c>
      <c r="CV97" s="90">
        <f t="shared" si="33"/>
        <v>11.842133000000011</v>
      </c>
      <c r="CZ97" s="160">
        <v>20.8</v>
      </c>
      <c r="DA97" s="110">
        <f t="shared" si="34"/>
        <v>2.9782729999999837</v>
      </c>
      <c r="DB97" s="72">
        <v>1013</v>
      </c>
      <c r="DC97" s="90">
        <f t="shared" si="35"/>
        <v>4.1576060000000403</v>
      </c>
      <c r="DD97" s="72">
        <v>208</v>
      </c>
      <c r="DE97" s="90">
        <f t="shared" si="36"/>
        <v>3.6521510000000124</v>
      </c>
      <c r="DK97" s="72">
        <v>94</v>
      </c>
      <c r="DL97" s="90">
        <f t="shared" si="25"/>
        <v>4.6999999999999913</v>
      </c>
      <c r="DP97" s="72">
        <v>493</v>
      </c>
      <c r="DQ97" s="90">
        <f t="shared" si="37"/>
        <v>0.58124999999999893</v>
      </c>
    </row>
    <row r="98" spans="11:121" x14ac:dyDescent="0.35">
      <c r="K98" s="61">
        <v>96</v>
      </c>
      <c r="Q98" s="111">
        <v>0.96</v>
      </c>
      <c r="R98" s="127">
        <v>23</v>
      </c>
      <c r="AA98" s="101">
        <v>95</v>
      </c>
      <c r="AB98" s="90">
        <v>4.75</v>
      </c>
      <c r="AD98" s="102">
        <v>104</v>
      </c>
      <c r="AE98" s="72">
        <f t="shared" si="26"/>
        <v>3.1200000000000205</v>
      </c>
      <c r="AJ98" s="112"/>
      <c r="AO98" s="164">
        <v>48</v>
      </c>
      <c r="AP98" s="90">
        <v>35</v>
      </c>
      <c r="AW98" s="101">
        <v>95</v>
      </c>
      <c r="AX98" s="90">
        <v>4.75</v>
      </c>
      <c r="BG98" s="139">
        <v>5.24</v>
      </c>
      <c r="BH98" s="124">
        <f t="shared" si="27"/>
        <v>4.3333019999999678</v>
      </c>
      <c r="BI98" s="139">
        <v>3.04</v>
      </c>
      <c r="BJ98" s="90">
        <f t="shared" si="28"/>
        <v>6.571428557999961</v>
      </c>
      <c r="BM98" s="61"/>
      <c r="BN98" s="61"/>
      <c r="BO98" s="61"/>
      <c r="BP98" s="61"/>
      <c r="BQ98" s="61"/>
      <c r="BR98" s="61"/>
      <c r="BS98" s="61"/>
      <c r="BT98" s="61"/>
      <c r="BU98" s="61"/>
      <c r="BV98" s="61"/>
      <c r="CD98" s="100">
        <v>844</v>
      </c>
      <c r="CE98" s="90">
        <f t="shared" si="31"/>
        <v>8.2908920000000492</v>
      </c>
      <c r="CG98" s="72">
        <v>99.4</v>
      </c>
      <c r="CH98" s="72">
        <v>9.4</v>
      </c>
      <c r="CS98" s="102">
        <v>869</v>
      </c>
      <c r="CT98" s="90">
        <f t="shared" si="32"/>
        <v>12.569206000000023</v>
      </c>
      <c r="CU98" s="72">
        <v>929</v>
      </c>
      <c r="CV98" s="90">
        <f t="shared" si="33"/>
        <v>11.754414000000011</v>
      </c>
      <c r="CZ98" s="160">
        <v>20.9</v>
      </c>
      <c r="DA98" s="110">
        <f t="shared" si="34"/>
        <v>2.9565339999999836</v>
      </c>
      <c r="DB98" s="72">
        <v>1014</v>
      </c>
      <c r="DC98" s="90">
        <f t="shared" si="35"/>
        <v>4.1485480000000408</v>
      </c>
      <c r="DD98" s="72">
        <v>209</v>
      </c>
      <c r="DE98" s="90">
        <f t="shared" si="36"/>
        <v>3.6376580000000125</v>
      </c>
      <c r="DK98" s="72">
        <v>95</v>
      </c>
      <c r="DL98" s="90">
        <f t="shared" si="25"/>
        <v>4.7499999999999911</v>
      </c>
      <c r="DP98" s="72">
        <v>494</v>
      </c>
      <c r="DQ98" s="90">
        <f t="shared" si="37"/>
        <v>0.58749999999999891</v>
      </c>
    </row>
    <row r="99" spans="11:121" x14ac:dyDescent="0.35">
      <c r="K99" s="61">
        <v>97</v>
      </c>
      <c r="Q99" s="111">
        <v>0.97</v>
      </c>
      <c r="R99" s="127">
        <v>23.5</v>
      </c>
      <c r="AA99" s="102">
        <v>96</v>
      </c>
      <c r="AB99" s="91">
        <v>4.8</v>
      </c>
      <c r="AD99" s="102">
        <v>105</v>
      </c>
      <c r="AE99" s="72">
        <f t="shared" si="26"/>
        <v>3.1000000000000205</v>
      </c>
      <c r="AJ99" s="112"/>
      <c r="AO99" s="164">
        <v>48.5</v>
      </c>
      <c r="AP99" s="90">
        <v>35</v>
      </c>
      <c r="AW99" s="102">
        <v>96</v>
      </c>
      <c r="AX99" s="91">
        <v>4.8</v>
      </c>
      <c r="BG99" s="139">
        <v>5.25</v>
      </c>
      <c r="BH99" s="124">
        <f t="shared" si="27"/>
        <v>4.1666349999999674</v>
      </c>
      <c r="BI99" s="139">
        <v>3.05</v>
      </c>
      <c r="BJ99" s="90">
        <f t="shared" si="28"/>
        <v>6.4285714149999613</v>
      </c>
      <c r="BM99" s="61"/>
      <c r="BN99" s="61"/>
      <c r="BO99" s="61"/>
      <c r="BP99" s="61"/>
      <c r="BQ99" s="61"/>
      <c r="BR99" s="61"/>
      <c r="BS99" s="61"/>
      <c r="BT99" s="61"/>
      <c r="BU99" s="61"/>
      <c r="BV99" s="61"/>
      <c r="CD99" s="72">
        <v>845</v>
      </c>
      <c r="CE99" s="90">
        <f t="shared" si="31"/>
        <v>8.2727100000000497</v>
      </c>
      <c r="CG99" s="72">
        <v>99.5</v>
      </c>
      <c r="CH99" s="72">
        <v>9.5</v>
      </c>
      <c r="CS99" s="102">
        <v>870</v>
      </c>
      <c r="CT99" s="90">
        <f t="shared" si="32"/>
        <v>12.490155000000023</v>
      </c>
      <c r="CU99" s="72">
        <v>930</v>
      </c>
      <c r="CV99" s="90">
        <f t="shared" si="33"/>
        <v>11.666695000000011</v>
      </c>
      <c r="CZ99" s="160">
        <v>21</v>
      </c>
      <c r="DA99" s="110">
        <f t="shared" si="34"/>
        <v>2.9347949999999834</v>
      </c>
      <c r="DB99" s="72">
        <v>1015</v>
      </c>
      <c r="DC99" s="90">
        <f t="shared" si="35"/>
        <v>4.1394900000000412</v>
      </c>
      <c r="DD99" s="72">
        <v>210</v>
      </c>
      <c r="DE99" s="90">
        <f t="shared" si="36"/>
        <v>3.6231650000000126</v>
      </c>
      <c r="DK99" s="72">
        <v>96</v>
      </c>
      <c r="DL99" s="90">
        <f t="shared" si="25"/>
        <v>4.7999999999999909</v>
      </c>
      <c r="DP99" s="72">
        <v>495</v>
      </c>
      <c r="DQ99" s="90">
        <f t="shared" si="37"/>
        <v>0.59374999999999889</v>
      </c>
    </row>
    <row r="100" spans="11:121" x14ac:dyDescent="0.35">
      <c r="K100" s="61">
        <v>98</v>
      </c>
      <c r="Q100" s="111">
        <v>0.98</v>
      </c>
      <c r="R100" s="127">
        <v>24</v>
      </c>
      <c r="AA100" s="101">
        <v>97</v>
      </c>
      <c r="AB100" s="90">
        <v>4.8499999999999996</v>
      </c>
      <c r="AD100" s="102">
        <v>106</v>
      </c>
      <c r="AE100" s="72">
        <f t="shared" si="26"/>
        <v>3.0800000000000205</v>
      </c>
      <c r="AJ100" s="112"/>
      <c r="AO100" s="164">
        <v>49</v>
      </c>
      <c r="AP100" s="90">
        <v>35</v>
      </c>
      <c r="AW100" s="101">
        <v>97</v>
      </c>
      <c r="AX100" s="90">
        <v>4.8499999999999996</v>
      </c>
      <c r="BG100" s="139">
        <v>5.26</v>
      </c>
      <c r="BH100" s="124">
        <f t="shared" si="27"/>
        <v>3.9999679999999675</v>
      </c>
      <c r="BI100" s="139">
        <v>3.06</v>
      </c>
      <c r="BJ100" s="90">
        <f t="shared" si="28"/>
        <v>6.2857142719999617</v>
      </c>
      <c r="BM100" s="61"/>
      <c r="BN100" s="61"/>
      <c r="BO100" s="61"/>
      <c r="BP100" s="61"/>
      <c r="BQ100" s="61"/>
      <c r="BR100" s="61"/>
      <c r="BS100" s="61"/>
      <c r="BT100" s="61"/>
      <c r="BU100" s="61"/>
      <c r="BV100" s="61"/>
      <c r="CD100" s="100">
        <v>846</v>
      </c>
      <c r="CE100" s="90">
        <f t="shared" si="31"/>
        <v>8.2545280000000503</v>
      </c>
      <c r="CG100" s="72">
        <v>99.6</v>
      </c>
      <c r="CH100" s="72">
        <v>9.6</v>
      </c>
      <c r="CS100" s="102">
        <v>871</v>
      </c>
      <c r="CT100" s="90">
        <f t="shared" si="32"/>
        <v>12.411104000000023</v>
      </c>
      <c r="CU100" s="72">
        <v>931</v>
      </c>
      <c r="CV100" s="90">
        <f t="shared" si="33"/>
        <v>11.578976000000011</v>
      </c>
      <c r="CZ100" s="160">
        <v>21.1</v>
      </c>
      <c r="DA100" s="110">
        <f t="shared" si="34"/>
        <v>2.9130559999999832</v>
      </c>
      <c r="DB100" s="72">
        <v>1016</v>
      </c>
      <c r="DC100" s="90">
        <f t="shared" si="35"/>
        <v>4.1304320000000416</v>
      </c>
      <c r="DD100" s="72">
        <v>211</v>
      </c>
      <c r="DE100" s="90">
        <f t="shared" si="36"/>
        <v>3.6086720000000128</v>
      </c>
      <c r="DK100" s="72">
        <v>97</v>
      </c>
      <c r="DL100" s="90">
        <f t="shared" si="25"/>
        <v>4.8499999999999908</v>
      </c>
      <c r="DP100" s="72">
        <v>496</v>
      </c>
      <c r="DQ100" s="90">
        <f t="shared" si="37"/>
        <v>0.59999999999999887</v>
      </c>
    </row>
    <row r="101" spans="11:121" x14ac:dyDescent="0.35">
      <c r="K101" s="61">
        <v>99</v>
      </c>
      <c r="Q101" s="111">
        <v>0.99</v>
      </c>
      <c r="R101" s="127">
        <v>24.5</v>
      </c>
      <c r="AA101" s="101">
        <v>98</v>
      </c>
      <c r="AB101" s="90">
        <v>4.9000000000000004</v>
      </c>
      <c r="AD101" s="102">
        <v>107</v>
      </c>
      <c r="AE101" s="72">
        <f t="shared" si="26"/>
        <v>3.0600000000000205</v>
      </c>
      <c r="AJ101" s="112"/>
      <c r="AO101" s="164">
        <v>49.5</v>
      </c>
      <c r="AP101" s="90">
        <v>35</v>
      </c>
      <c r="AW101" s="101">
        <v>98</v>
      </c>
      <c r="AX101" s="90">
        <v>4.9000000000000004</v>
      </c>
      <c r="BG101" s="139">
        <v>5.27</v>
      </c>
      <c r="BH101" s="124">
        <f t="shared" si="27"/>
        <v>3.8333009999999677</v>
      </c>
      <c r="BI101" s="139">
        <v>3.07</v>
      </c>
      <c r="BJ101" s="90">
        <f t="shared" si="28"/>
        <v>6.1428571289999621</v>
      </c>
      <c r="BM101" s="61"/>
      <c r="BN101" s="61"/>
      <c r="BO101" s="61"/>
      <c r="BP101" s="61"/>
      <c r="BQ101" s="61"/>
      <c r="BR101" s="61"/>
      <c r="BS101" s="61"/>
      <c r="BT101" s="61"/>
      <c r="BU101" s="61"/>
      <c r="BV101" s="61"/>
      <c r="CD101" s="72">
        <v>847</v>
      </c>
      <c r="CE101" s="90">
        <f t="shared" si="31"/>
        <v>8.2363460000000508</v>
      </c>
      <c r="CG101" s="72">
        <v>99.7</v>
      </c>
      <c r="CH101" s="72">
        <v>9.6999999999999993</v>
      </c>
      <c r="CS101" s="102">
        <v>872</v>
      </c>
      <c r="CT101" s="90">
        <f t="shared" si="32"/>
        <v>12.332053000000023</v>
      </c>
      <c r="CU101" s="72">
        <v>932</v>
      </c>
      <c r="CV101" s="90">
        <f t="shared" si="33"/>
        <v>11.491257000000012</v>
      </c>
      <c r="CZ101" s="160">
        <v>21.2</v>
      </c>
      <c r="DA101" s="110">
        <f t="shared" si="34"/>
        <v>2.891316999999983</v>
      </c>
      <c r="DB101" s="72">
        <v>1017</v>
      </c>
      <c r="DC101" s="90">
        <f t="shared" si="35"/>
        <v>4.1213740000000421</v>
      </c>
      <c r="DD101" s="72">
        <v>212</v>
      </c>
      <c r="DE101" s="90">
        <f t="shared" si="36"/>
        <v>3.5941790000000129</v>
      </c>
      <c r="DK101" s="72">
        <v>98</v>
      </c>
      <c r="DL101" s="90">
        <f t="shared" si="25"/>
        <v>4.8999999999999906</v>
      </c>
      <c r="DP101" s="72">
        <v>497</v>
      </c>
      <c r="DQ101" s="90">
        <f t="shared" si="37"/>
        <v>0.60624999999999885</v>
      </c>
    </row>
    <row r="102" spans="11:121" x14ac:dyDescent="0.35">
      <c r="K102" s="61">
        <v>100</v>
      </c>
      <c r="Q102" s="111">
        <v>1</v>
      </c>
      <c r="R102" s="127">
        <v>25</v>
      </c>
      <c r="AA102" s="102">
        <v>99</v>
      </c>
      <c r="AB102" s="90">
        <v>4.95</v>
      </c>
      <c r="AD102" s="102">
        <v>108</v>
      </c>
      <c r="AE102" s="72">
        <f t="shared" si="26"/>
        <v>3.0400000000000205</v>
      </c>
      <c r="AJ102" s="112"/>
      <c r="AO102" s="164">
        <v>50</v>
      </c>
      <c r="AP102" s="90">
        <v>35</v>
      </c>
      <c r="AW102" s="102">
        <v>99</v>
      </c>
      <c r="AX102" s="90">
        <v>4.95</v>
      </c>
      <c r="BG102" s="139">
        <v>5.28</v>
      </c>
      <c r="BH102" s="124">
        <f t="shared" si="27"/>
        <v>3.6666339999999678</v>
      </c>
      <c r="BI102" s="139">
        <v>3.08</v>
      </c>
      <c r="BJ102" s="90">
        <f t="shared" si="28"/>
        <v>5.9999999859999624</v>
      </c>
      <c r="BM102" s="61"/>
      <c r="BN102" s="61"/>
      <c r="BO102" s="61"/>
      <c r="BP102" s="61"/>
      <c r="BQ102" s="61"/>
      <c r="BR102" s="61"/>
      <c r="BS102" s="61"/>
      <c r="BT102" s="61"/>
      <c r="BU102" s="61"/>
      <c r="BV102" s="61"/>
      <c r="CD102" s="100">
        <v>848</v>
      </c>
      <c r="CE102" s="90">
        <f t="shared" si="31"/>
        <v>8.2181640000000513</v>
      </c>
      <c r="CG102" s="72">
        <v>99.8</v>
      </c>
      <c r="CH102" s="72">
        <v>9.8000000000000007</v>
      </c>
      <c r="CS102" s="102">
        <v>873</v>
      </c>
      <c r="CT102" s="90">
        <f t="shared" si="32"/>
        <v>12.253002000000023</v>
      </c>
      <c r="CU102" s="72">
        <v>933</v>
      </c>
      <c r="CV102" s="90">
        <f t="shared" si="33"/>
        <v>11.403538000000012</v>
      </c>
      <c r="CZ102" s="160">
        <v>21.3</v>
      </c>
      <c r="DA102" s="110">
        <f t="shared" si="34"/>
        <v>2.8695779999999829</v>
      </c>
      <c r="DB102" s="72">
        <v>1018</v>
      </c>
      <c r="DC102" s="90">
        <f t="shared" si="35"/>
        <v>4.1123160000000425</v>
      </c>
      <c r="DD102" s="72">
        <v>213</v>
      </c>
      <c r="DE102" s="90">
        <f t="shared" si="36"/>
        <v>3.579686000000013</v>
      </c>
      <c r="DK102" s="72">
        <v>99</v>
      </c>
      <c r="DL102" s="90">
        <f t="shared" si="25"/>
        <v>4.9499999999999904</v>
      </c>
      <c r="DP102" s="72">
        <v>498</v>
      </c>
      <c r="DQ102" s="90">
        <f t="shared" si="37"/>
        <v>0.61249999999999882</v>
      </c>
    </row>
    <row r="103" spans="11:121" x14ac:dyDescent="0.35">
      <c r="Q103" s="61" t="s">
        <v>202</v>
      </c>
      <c r="R103" s="127">
        <v>25</v>
      </c>
      <c r="AA103" s="101">
        <v>100</v>
      </c>
      <c r="AB103" s="91">
        <v>5</v>
      </c>
      <c r="AD103" s="102">
        <v>109</v>
      </c>
      <c r="AE103" s="72">
        <f t="shared" si="26"/>
        <v>3.0200000000000204</v>
      </c>
      <c r="AJ103" s="112"/>
      <c r="AO103" s="164">
        <v>50.5</v>
      </c>
      <c r="AP103" s="90">
        <v>35</v>
      </c>
      <c r="AW103" s="101">
        <v>100</v>
      </c>
      <c r="AX103" s="91">
        <v>5</v>
      </c>
      <c r="BG103" s="139">
        <v>5.29</v>
      </c>
      <c r="BH103" s="124">
        <f t="shared" si="27"/>
        <v>3.4999669999999679</v>
      </c>
      <c r="BI103" s="139">
        <v>3.09</v>
      </c>
      <c r="BJ103" s="90">
        <f t="shared" si="28"/>
        <v>5.8571428429999628</v>
      </c>
      <c r="BM103" s="61"/>
      <c r="BN103" s="61"/>
      <c r="BO103" s="61"/>
      <c r="BP103" s="61"/>
      <c r="BQ103" s="61"/>
      <c r="BR103" s="61"/>
      <c r="BS103" s="61"/>
      <c r="BT103" s="61"/>
      <c r="BU103" s="61"/>
      <c r="BV103" s="61"/>
      <c r="CD103" s="72">
        <v>849</v>
      </c>
      <c r="CE103" s="90">
        <f t="shared" si="31"/>
        <v>8.1999820000000518</v>
      </c>
      <c r="CG103" s="72">
        <v>99.9</v>
      </c>
      <c r="CH103" s="72">
        <v>9.9</v>
      </c>
      <c r="CS103" s="102">
        <v>874</v>
      </c>
      <c r="CT103" s="90">
        <f t="shared" si="32"/>
        <v>12.173951000000024</v>
      </c>
      <c r="CU103" s="72">
        <v>934</v>
      </c>
      <c r="CV103" s="90">
        <f t="shared" si="33"/>
        <v>11.315819000000012</v>
      </c>
      <c r="CZ103" s="160">
        <v>21.4</v>
      </c>
      <c r="DA103" s="110">
        <f t="shared" si="34"/>
        <v>2.8478389999999827</v>
      </c>
      <c r="DB103" s="72">
        <v>1019</v>
      </c>
      <c r="DC103" s="90">
        <f t="shared" si="35"/>
        <v>4.1032580000000429</v>
      </c>
      <c r="DD103" s="72">
        <v>214</v>
      </c>
      <c r="DE103" s="90">
        <f t="shared" si="36"/>
        <v>3.5651930000000132</v>
      </c>
      <c r="DK103" s="72">
        <v>100</v>
      </c>
      <c r="DL103" s="90">
        <f t="shared" si="25"/>
        <v>4.9999999999999902</v>
      </c>
      <c r="DP103" s="72">
        <v>499</v>
      </c>
      <c r="DQ103" s="90">
        <f t="shared" si="37"/>
        <v>0.6187499999999988</v>
      </c>
    </row>
    <row r="104" spans="11:121" x14ac:dyDescent="0.35">
      <c r="AA104" s="101" t="s">
        <v>146</v>
      </c>
      <c r="AB104" s="90">
        <v>5</v>
      </c>
      <c r="AD104" s="102">
        <v>110</v>
      </c>
      <c r="AE104" s="72">
        <f t="shared" si="26"/>
        <v>3.0000000000000204</v>
      </c>
      <c r="AJ104" s="112"/>
      <c r="AO104" s="164">
        <v>51</v>
      </c>
      <c r="AP104" s="90">
        <v>35</v>
      </c>
      <c r="AW104" s="101" t="s">
        <v>146</v>
      </c>
      <c r="AX104" s="90">
        <v>5</v>
      </c>
      <c r="BG104" s="139">
        <v>5.3</v>
      </c>
      <c r="BH104" s="124">
        <f t="shared" si="27"/>
        <v>3.333299999999968</v>
      </c>
      <c r="BI104" s="139">
        <v>3.1</v>
      </c>
      <c r="BJ104" s="90">
        <f t="shared" si="28"/>
        <v>5.7142856999999632</v>
      </c>
      <c r="BM104" s="61"/>
      <c r="BN104" s="61"/>
      <c r="BO104" s="61"/>
      <c r="BP104" s="61"/>
      <c r="BQ104" s="61"/>
      <c r="BR104" s="61"/>
      <c r="BS104" s="61"/>
      <c r="BT104" s="61"/>
      <c r="BU104" s="61"/>
      <c r="BV104" s="61"/>
      <c r="CD104" s="100">
        <v>850</v>
      </c>
      <c r="CE104" s="90">
        <f t="shared" si="31"/>
        <v>8.1818000000000524</v>
      </c>
      <c r="CG104" s="72">
        <v>100</v>
      </c>
      <c r="CH104" s="72">
        <v>10</v>
      </c>
      <c r="CS104" s="102">
        <v>875</v>
      </c>
      <c r="CT104" s="90">
        <f t="shared" si="32"/>
        <v>12.094900000000024</v>
      </c>
      <c r="CU104" s="72">
        <v>935</v>
      </c>
      <c r="CV104" s="90">
        <f t="shared" si="33"/>
        <v>11.228100000000012</v>
      </c>
      <c r="CZ104" s="160">
        <v>21.5</v>
      </c>
      <c r="DA104" s="110">
        <f t="shared" si="34"/>
        <v>2.8260999999999825</v>
      </c>
      <c r="DB104" s="72">
        <v>1020</v>
      </c>
      <c r="DC104" s="90">
        <f t="shared" si="35"/>
        <v>4.0942000000000434</v>
      </c>
      <c r="DD104" s="72">
        <v>215</v>
      </c>
      <c r="DE104" s="90">
        <f t="shared" si="36"/>
        <v>3.5507000000000133</v>
      </c>
      <c r="DP104" s="72">
        <v>500</v>
      </c>
      <c r="DQ104" s="90">
        <f t="shared" si="37"/>
        <v>0.62499999999999878</v>
      </c>
    </row>
    <row r="105" spans="11:121" x14ac:dyDescent="0.35">
      <c r="AA105" s="108"/>
      <c r="AD105" s="102">
        <v>111</v>
      </c>
      <c r="AE105" s="72">
        <f t="shared" si="26"/>
        <v>2.9800000000000204</v>
      </c>
      <c r="AJ105" s="112"/>
      <c r="AO105" s="164">
        <v>51.5</v>
      </c>
      <c r="AP105" s="90">
        <v>35</v>
      </c>
      <c r="BG105" s="139">
        <v>5.31</v>
      </c>
      <c r="BH105" s="124">
        <f t="shared" si="27"/>
        <v>3.1666329999999681</v>
      </c>
      <c r="BI105" s="139">
        <v>3.11</v>
      </c>
      <c r="BJ105" s="90">
        <f t="shared" si="28"/>
        <v>5.5714285569999635</v>
      </c>
      <c r="BM105" s="61"/>
      <c r="BN105" s="61"/>
      <c r="BO105" s="61"/>
      <c r="BP105" s="61"/>
      <c r="BQ105" s="61"/>
      <c r="BR105" s="61"/>
      <c r="BS105" s="61"/>
      <c r="BT105" s="61"/>
      <c r="BU105" s="61"/>
      <c r="BV105" s="61"/>
      <c r="CD105" s="72">
        <v>851</v>
      </c>
      <c r="CE105" s="90">
        <f t="shared" si="31"/>
        <v>8.1636180000000529</v>
      </c>
      <c r="CG105" s="72" t="s">
        <v>146</v>
      </c>
      <c r="CH105" s="72">
        <v>10</v>
      </c>
      <c r="CS105" s="102">
        <v>876</v>
      </c>
      <c r="CT105" s="90">
        <f t="shared" si="32"/>
        <v>12.015849000000024</v>
      </c>
      <c r="CU105" s="72">
        <v>936</v>
      </c>
      <c r="CV105" s="90">
        <f t="shared" si="33"/>
        <v>11.140381000000012</v>
      </c>
      <c r="CZ105" s="160">
        <v>21.6</v>
      </c>
      <c r="DA105" s="110">
        <f t="shared" si="34"/>
        <v>2.8043609999999823</v>
      </c>
      <c r="DB105" s="72">
        <v>1021</v>
      </c>
      <c r="DC105" s="90">
        <f t="shared" si="35"/>
        <v>4.0851420000000438</v>
      </c>
      <c r="DD105" s="72">
        <v>216</v>
      </c>
      <c r="DE105" s="90">
        <f t="shared" si="36"/>
        <v>3.5362070000000134</v>
      </c>
      <c r="DP105" s="72">
        <v>501</v>
      </c>
      <c r="DQ105" s="90">
        <f t="shared" si="37"/>
        <v>0.63124999999999876</v>
      </c>
    </row>
    <row r="106" spans="11:121" x14ac:dyDescent="0.35">
      <c r="AD106" s="102">
        <v>112</v>
      </c>
      <c r="AE106" s="72">
        <f t="shared" si="26"/>
        <v>2.9600000000000204</v>
      </c>
      <c r="AJ106" s="112"/>
      <c r="AO106" s="164">
        <v>52</v>
      </c>
      <c r="AP106" s="90">
        <v>35</v>
      </c>
      <c r="BG106" s="139">
        <v>5.32</v>
      </c>
      <c r="BH106" s="124">
        <f t="shared" si="27"/>
        <v>2.9999659999999682</v>
      </c>
      <c r="BI106" s="139">
        <v>3.12</v>
      </c>
      <c r="BJ106" s="90">
        <f t="shared" si="28"/>
        <v>5.4285714139999639</v>
      </c>
      <c r="BM106" s="61"/>
      <c r="BN106" s="61"/>
      <c r="BO106" s="61"/>
      <c r="BP106" s="61"/>
      <c r="BQ106" s="61"/>
      <c r="BR106" s="61"/>
      <c r="BS106" s="61"/>
      <c r="BT106" s="61"/>
      <c r="BU106" s="61"/>
      <c r="BV106" s="61"/>
      <c r="CD106" s="100">
        <v>852</v>
      </c>
      <c r="CE106" s="90">
        <f t="shared" si="31"/>
        <v>8.1454360000000534</v>
      </c>
      <c r="CS106" s="102">
        <v>877</v>
      </c>
      <c r="CT106" s="90">
        <f t="shared" si="32"/>
        <v>11.936798000000024</v>
      </c>
      <c r="CU106" s="72">
        <v>937</v>
      </c>
      <c r="CV106" s="90">
        <f t="shared" si="33"/>
        <v>11.052662000000012</v>
      </c>
      <c r="CZ106" s="160">
        <v>21.7</v>
      </c>
      <c r="DA106" s="110">
        <f t="shared" si="34"/>
        <v>2.7826219999999822</v>
      </c>
      <c r="DB106" s="72">
        <v>1022</v>
      </c>
      <c r="DC106" s="90">
        <f t="shared" si="35"/>
        <v>4.0760840000000442</v>
      </c>
      <c r="DD106" s="72">
        <v>217</v>
      </c>
      <c r="DE106" s="90">
        <f t="shared" si="36"/>
        <v>3.5217140000000136</v>
      </c>
      <c r="DP106" s="72">
        <v>502</v>
      </c>
      <c r="DQ106" s="90">
        <f t="shared" si="37"/>
        <v>0.63749999999999873</v>
      </c>
    </row>
    <row r="107" spans="11:121" x14ac:dyDescent="0.35">
      <c r="AD107" s="102">
        <v>113</v>
      </c>
      <c r="AE107" s="72">
        <f t="shared" si="26"/>
        <v>2.9400000000000204</v>
      </c>
      <c r="AJ107" s="112"/>
      <c r="AO107" s="164">
        <v>52.5</v>
      </c>
      <c r="AP107" s="90">
        <v>35</v>
      </c>
      <c r="BG107" s="139">
        <v>5.33</v>
      </c>
      <c r="BH107" s="124">
        <f t="shared" si="27"/>
        <v>2.8332989999999683</v>
      </c>
      <c r="BI107" s="139">
        <v>3.13</v>
      </c>
      <c r="BJ107" s="90">
        <f t="shared" si="28"/>
        <v>5.2857142709999643</v>
      </c>
      <c r="BM107" s="61"/>
      <c r="BN107" s="61"/>
      <c r="BO107" s="61"/>
      <c r="BP107" s="61"/>
      <c r="BQ107" s="61"/>
      <c r="BR107" s="61"/>
      <c r="BS107" s="61"/>
      <c r="BT107" s="61"/>
      <c r="BU107" s="61"/>
      <c r="BV107" s="61"/>
      <c r="CD107" s="72">
        <v>853</v>
      </c>
      <c r="CE107" s="90">
        <f t="shared" si="31"/>
        <v>8.1272540000000539</v>
      </c>
      <c r="CS107" s="102">
        <v>878</v>
      </c>
      <c r="CT107" s="90">
        <f t="shared" si="32"/>
        <v>11.857747000000025</v>
      </c>
      <c r="CU107" s="72">
        <v>938</v>
      </c>
      <c r="CV107" s="90">
        <f t="shared" si="33"/>
        <v>10.964943000000012</v>
      </c>
      <c r="CZ107" s="160">
        <v>21.8</v>
      </c>
      <c r="DA107" s="110">
        <f t="shared" si="34"/>
        <v>2.760882999999982</v>
      </c>
      <c r="DB107" s="72">
        <v>1023</v>
      </c>
      <c r="DC107" s="90">
        <f t="shared" si="35"/>
        <v>4.0670260000000447</v>
      </c>
      <c r="DD107" s="72">
        <v>218</v>
      </c>
      <c r="DE107" s="90">
        <f t="shared" si="36"/>
        <v>3.5072210000000137</v>
      </c>
      <c r="DP107" s="72">
        <v>503</v>
      </c>
      <c r="DQ107" s="90">
        <f t="shared" si="37"/>
        <v>0.64374999999999871</v>
      </c>
    </row>
    <row r="108" spans="11:121" x14ac:dyDescent="0.35">
      <c r="AD108" s="102">
        <v>114</v>
      </c>
      <c r="AE108" s="72">
        <f t="shared" si="26"/>
        <v>2.9200000000000204</v>
      </c>
      <c r="AJ108" s="112"/>
      <c r="AO108" s="164">
        <v>53</v>
      </c>
      <c r="AP108" s="90">
        <v>35</v>
      </c>
      <c r="BG108" s="139">
        <v>5.34</v>
      </c>
      <c r="BH108" s="124">
        <f t="shared" si="27"/>
        <v>2.6666319999999684</v>
      </c>
      <c r="BI108" s="139">
        <v>3.14</v>
      </c>
      <c r="BJ108" s="90">
        <f t="shared" si="28"/>
        <v>5.1428571279999646</v>
      </c>
      <c r="BM108" s="61"/>
      <c r="BN108" s="61"/>
      <c r="BO108" s="61"/>
      <c r="BP108" s="61"/>
      <c r="BQ108" s="61"/>
      <c r="BR108" s="61"/>
      <c r="BS108" s="61"/>
      <c r="BT108" s="61"/>
      <c r="BU108" s="61"/>
      <c r="BV108" s="61"/>
      <c r="CD108" s="100">
        <v>854</v>
      </c>
      <c r="CE108" s="90">
        <f t="shared" si="31"/>
        <v>8.1090720000000545</v>
      </c>
      <c r="CS108" s="102">
        <v>879</v>
      </c>
      <c r="CT108" s="90">
        <f t="shared" si="32"/>
        <v>11.778696000000025</v>
      </c>
      <c r="CU108" s="72">
        <v>939</v>
      </c>
      <c r="CV108" s="90">
        <f t="shared" si="33"/>
        <v>10.877224000000012</v>
      </c>
      <c r="CZ108" s="160">
        <v>21.9</v>
      </c>
      <c r="DA108" s="110">
        <f t="shared" si="34"/>
        <v>2.7391439999999818</v>
      </c>
      <c r="DB108" s="72">
        <v>1024</v>
      </c>
      <c r="DC108" s="90">
        <f t="shared" si="35"/>
        <v>4.0579680000000451</v>
      </c>
      <c r="DD108" s="72">
        <v>219</v>
      </c>
      <c r="DE108" s="90">
        <f t="shared" si="36"/>
        <v>3.4927280000000138</v>
      </c>
      <c r="DP108" s="72">
        <v>504</v>
      </c>
      <c r="DQ108" s="90">
        <f t="shared" si="37"/>
        <v>0.64999999999999869</v>
      </c>
    </row>
    <row r="109" spans="11:121" x14ac:dyDescent="0.35">
      <c r="AD109" s="102">
        <v>115</v>
      </c>
      <c r="AE109" s="72">
        <f t="shared" si="26"/>
        <v>2.9000000000000203</v>
      </c>
      <c r="AJ109" s="112"/>
      <c r="AO109" s="164">
        <v>53.5</v>
      </c>
      <c r="AP109" s="90">
        <v>35</v>
      </c>
      <c r="BG109" s="139">
        <v>5.35</v>
      </c>
      <c r="BH109" s="124">
        <f t="shared" si="27"/>
        <v>2.4999649999999685</v>
      </c>
      <c r="BI109" s="139">
        <v>3.15</v>
      </c>
      <c r="BJ109" s="90">
        <f t="shared" si="28"/>
        <v>4.999999984999965</v>
      </c>
      <c r="BM109" s="61"/>
      <c r="BN109" s="61"/>
      <c r="BO109" s="61"/>
      <c r="BP109" s="61"/>
      <c r="BQ109" s="61"/>
      <c r="BR109" s="61"/>
      <c r="BS109" s="61"/>
      <c r="BT109" s="61"/>
      <c r="BU109" s="61"/>
      <c r="BV109" s="61"/>
      <c r="CD109" s="72">
        <v>855</v>
      </c>
      <c r="CE109" s="90">
        <f t="shared" si="31"/>
        <v>8.090890000000055</v>
      </c>
      <c r="CS109" s="102">
        <v>880</v>
      </c>
      <c r="CT109" s="90">
        <f t="shared" si="32"/>
        <v>11.699645000000025</v>
      </c>
      <c r="CU109" s="72">
        <v>940</v>
      </c>
      <c r="CV109" s="90">
        <f t="shared" si="33"/>
        <v>10.789505000000013</v>
      </c>
      <c r="CZ109" s="160">
        <v>22</v>
      </c>
      <c r="DA109" s="110">
        <f t="shared" si="34"/>
        <v>2.7174049999999816</v>
      </c>
      <c r="DB109" s="72">
        <v>1025</v>
      </c>
      <c r="DC109" s="90">
        <f t="shared" si="35"/>
        <v>4.0489100000000455</v>
      </c>
      <c r="DD109" s="72">
        <v>220</v>
      </c>
      <c r="DE109" s="90">
        <f t="shared" si="36"/>
        <v>3.478235000000014</v>
      </c>
      <c r="DP109" s="72">
        <v>505</v>
      </c>
      <c r="DQ109" s="90">
        <f t="shared" si="37"/>
        <v>0.65624999999999867</v>
      </c>
    </row>
    <row r="110" spans="11:121" x14ac:dyDescent="0.35">
      <c r="AD110" s="102">
        <v>116</v>
      </c>
      <c r="AE110" s="72">
        <f t="shared" si="26"/>
        <v>2.8800000000000203</v>
      </c>
      <c r="AJ110" s="112"/>
      <c r="AO110" s="164">
        <v>54</v>
      </c>
      <c r="AP110" s="90">
        <v>35</v>
      </c>
      <c r="BG110" s="139">
        <v>5.36</v>
      </c>
      <c r="BH110" s="124">
        <f t="shared" si="27"/>
        <v>2.3332979999999686</v>
      </c>
      <c r="BI110" s="139">
        <v>3.16</v>
      </c>
      <c r="BJ110" s="90">
        <f t="shared" si="28"/>
        <v>4.8571428419999654</v>
      </c>
      <c r="BM110" s="61"/>
      <c r="BN110" s="61"/>
      <c r="BO110" s="61"/>
      <c r="BP110" s="61"/>
      <c r="BQ110" s="61"/>
      <c r="BR110" s="61"/>
      <c r="BS110" s="61"/>
      <c r="BT110" s="61"/>
      <c r="BU110" s="61"/>
      <c r="BV110" s="61"/>
      <c r="CD110" s="100">
        <v>856</v>
      </c>
      <c r="CE110" s="90">
        <f t="shared" si="31"/>
        <v>8.0727080000000555</v>
      </c>
      <c r="CS110" s="102">
        <v>881</v>
      </c>
      <c r="CT110" s="90">
        <f t="shared" si="32"/>
        <v>11.620594000000025</v>
      </c>
      <c r="CU110" s="72">
        <v>941</v>
      </c>
      <c r="CV110" s="90">
        <f t="shared" si="33"/>
        <v>10.701786000000013</v>
      </c>
      <c r="CZ110" s="160">
        <v>22.1</v>
      </c>
      <c r="DA110" s="110">
        <f t="shared" si="34"/>
        <v>2.6956659999999815</v>
      </c>
      <c r="DB110" s="72">
        <v>1026</v>
      </c>
      <c r="DC110" s="90">
        <f t="shared" si="35"/>
        <v>4.039852000000046</v>
      </c>
      <c r="DD110" s="72">
        <v>221</v>
      </c>
      <c r="DE110" s="90">
        <f t="shared" si="36"/>
        <v>3.4637420000000141</v>
      </c>
      <c r="DP110" s="72">
        <v>506</v>
      </c>
      <c r="DQ110" s="90">
        <f t="shared" si="37"/>
        <v>0.66249999999999865</v>
      </c>
    </row>
    <row r="111" spans="11:121" x14ac:dyDescent="0.35">
      <c r="AD111" s="102">
        <v>117</v>
      </c>
      <c r="AE111" s="72">
        <f t="shared" si="26"/>
        <v>2.8600000000000203</v>
      </c>
      <c r="AJ111" s="112"/>
      <c r="AO111" s="164">
        <v>54.5</v>
      </c>
      <c r="AP111" s="90">
        <v>35</v>
      </c>
      <c r="BG111" s="139">
        <v>5.37</v>
      </c>
      <c r="BH111" s="124">
        <f t="shared" si="27"/>
        <v>2.1666309999999687</v>
      </c>
      <c r="BI111" s="139">
        <v>3.17</v>
      </c>
      <c r="BJ111" s="90">
        <f t="shared" si="28"/>
        <v>4.7142856989999657</v>
      </c>
      <c r="BM111" s="61"/>
      <c r="BN111" s="61"/>
      <c r="BO111" s="61"/>
      <c r="BP111" s="61"/>
      <c r="BQ111" s="61"/>
      <c r="BR111" s="61"/>
      <c r="BS111" s="61"/>
      <c r="BT111" s="61"/>
      <c r="BU111" s="61"/>
      <c r="BV111" s="61"/>
      <c r="CD111" s="72">
        <v>857</v>
      </c>
      <c r="CE111" s="90">
        <f t="shared" si="31"/>
        <v>8.054526000000056</v>
      </c>
      <c r="CS111" s="102">
        <v>882</v>
      </c>
      <c r="CT111" s="90">
        <f t="shared" si="32"/>
        <v>11.541543000000026</v>
      </c>
      <c r="CU111" s="72">
        <v>942</v>
      </c>
      <c r="CV111" s="90">
        <f t="shared" si="33"/>
        <v>10.614067000000013</v>
      </c>
      <c r="CZ111" s="160">
        <v>22.2</v>
      </c>
      <c r="DA111" s="110">
        <f t="shared" si="34"/>
        <v>2.6739269999999813</v>
      </c>
      <c r="DB111" s="72">
        <v>1027</v>
      </c>
      <c r="DC111" s="90">
        <f t="shared" si="35"/>
        <v>4.0307940000000464</v>
      </c>
      <c r="DD111" s="72">
        <v>222</v>
      </c>
      <c r="DE111" s="90">
        <f t="shared" si="36"/>
        <v>3.4492490000000142</v>
      </c>
      <c r="DP111" s="72">
        <v>507</v>
      </c>
      <c r="DQ111" s="90">
        <f t="shared" si="37"/>
        <v>0.66874999999999862</v>
      </c>
    </row>
    <row r="112" spans="11:121" x14ac:dyDescent="0.35">
      <c r="AD112" s="102">
        <v>118</v>
      </c>
      <c r="AE112" s="72">
        <f t="shared" si="26"/>
        <v>2.8400000000000203</v>
      </c>
      <c r="AJ112" s="112"/>
      <c r="AO112" s="164">
        <v>55</v>
      </c>
      <c r="AP112" s="90">
        <v>35</v>
      </c>
      <c r="BG112" s="139">
        <v>5.38</v>
      </c>
      <c r="BH112" s="124">
        <f t="shared" si="27"/>
        <v>1.9999639999999688</v>
      </c>
      <c r="BI112" s="139">
        <v>3.18</v>
      </c>
      <c r="BJ112" s="90">
        <f t="shared" si="28"/>
        <v>4.5714285559999661</v>
      </c>
      <c r="BM112" s="61"/>
      <c r="BN112" s="61"/>
      <c r="BO112" s="61"/>
      <c r="BP112" s="61"/>
      <c r="BQ112" s="61"/>
      <c r="BR112" s="61"/>
      <c r="BS112" s="61"/>
      <c r="BT112" s="61"/>
      <c r="BU112" s="61"/>
      <c r="BV112" s="61"/>
      <c r="CD112" s="100">
        <v>858</v>
      </c>
      <c r="CE112" s="90">
        <f t="shared" si="31"/>
        <v>8.0363440000000566</v>
      </c>
      <c r="CS112" s="102">
        <v>883</v>
      </c>
      <c r="CT112" s="90">
        <f t="shared" si="32"/>
        <v>11.462492000000026</v>
      </c>
      <c r="CU112" s="72">
        <v>943</v>
      </c>
      <c r="CV112" s="90">
        <f t="shared" si="33"/>
        <v>10.526348000000013</v>
      </c>
      <c r="CZ112" s="160">
        <v>22.3</v>
      </c>
      <c r="DA112" s="110">
        <f t="shared" si="34"/>
        <v>2.6521879999999811</v>
      </c>
      <c r="DB112" s="72">
        <v>1028</v>
      </c>
      <c r="DC112" s="90">
        <f t="shared" si="35"/>
        <v>4.0217360000000468</v>
      </c>
      <c r="DD112" s="72">
        <v>223</v>
      </c>
      <c r="DE112" s="90">
        <f t="shared" si="36"/>
        <v>3.4347560000000144</v>
      </c>
      <c r="DP112" s="72">
        <v>508</v>
      </c>
      <c r="DQ112" s="90">
        <f t="shared" si="37"/>
        <v>0.6749999999999986</v>
      </c>
    </row>
    <row r="113" spans="30:121" x14ac:dyDescent="0.35">
      <c r="AD113" s="102">
        <v>119</v>
      </c>
      <c r="AE113" s="72">
        <f t="shared" si="26"/>
        <v>2.8200000000000203</v>
      </c>
      <c r="AJ113" s="112"/>
      <c r="AO113" s="164">
        <v>55.5</v>
      </c>
      <c r="AP113" s="90">
        <v>35</v>
      </c>
      <c r="BG113" s="139">
        <v>5.39</v>
      </c>
      <c r="BH113" s="124">
        <f t="shared" si="27"/>
        <v>1.8332969999999689</v>
      </c>
      <c r="BI113" s="139">
        <v>3.19</v>
      </c>
      <c r="BJ113" s="90">
        <f t="shared" si="28"/>
        <v>4.4285714129999665</v>
      </c>
      <c r="BM113" s="61"/>
      <c r="BN113" s="61"/>
      <c r="BO113" s="61"/>
      <c r="BP113" s="61"/>
      <c r="BQ113" s="61"/>
      <c r="BR113" s="61"/>
      <c r="BS113" s="61"/>
      <c r="BT113" s="61"/>
      <c r="BU113" s="61"/>
      <c r="BV113" s="61"/>
      <c r="CD113" s="72">
        <v>859</v>
      </c>
      <c r="CE113" s="90">
        <f t="shared" si="31"/>
        <v>8.0181620000000571</v>
      </c>
      <c r="CS113" s="102">
        <v>884</v>
      </c>
      <c r="CT113" s="90">
        <f t="shared" si="32"/>
        <v>11.383441000000026</v>
      </c>
      <c r="CU113" s="72">
        <v>944</v>
      </c>
      <c r="CV113" s="90">
        <f t="shared" si="33"/>
        <v>10.438629000000013</v>
      </c>
      <c r="CZ113" s="160">
        <v>22.4</v>
      </c>
      <c r="DA113" s="110">
        <f t="shared" si="34"/>
        <v>2.6304489999999809</v>
      </c>
      <c r="DB113" s="72">
        <v>1029</v>
      </c>
      <c r="DC113" s="90">
        <f t="shared" si="35"/>
        <v>4.0126780000000473</v>
      </c>
      <c r="DD113" s="72">
        <v>224</v>
      </c>
      <c r="DE113" s="90">
        <f t="shared" si="36"/>
        <v>3.4202630000000145</v>
      </c>
      <c r="DP113" s="72">
        <v>509</v>
      </c>
      <c r="DQ113" s="90">
        <f t="shared" si="37"/>
        <v>0.68124999999999858</v>
      </c>
    </row>
    <row r="114" spans="30:121" x14ac:dyDescent="0.35">
      <c r="AD114" s="102">
        <v>120</v>
      </c>
      <c r="AE114" s="72">
        <f t="shared" si="26"/>
        <v>2.8000000000000203</v>
      </c>
      <c r="AJ114" s="112"/>
      <c r="AO114" s="164">
        <v>56</v>
      </c>
      <c r="AP114" s="90">
        <v>35</v>
      </c>
      <c r="BG114" s="139">
        <v>5.4</v>
      </c>
      <c r="BH114" s="124">
        <f t="shared" si="27"/>
        <v>1.666629999999969</v>
      </c>
      <c r="BI114" s="139">
        <v>3.2</v>
      </c>
      <c r="BJ114" s="90">
        <f t="shared" si="28"/>
        <v>4.2857142699999669</v>
      </c>
      <c r="BM114" s="61"/>
      <c r="BN114" s="61"/>
      <c r="BO114" s="61"/>
      <c r="BP114" s="61"/>
      <c r="BQ114" s="61"/>
      <c r="BR114" s="61"/>
      <c r="BS114" s="61"/>
      <c r="BT114" s="61"/>
      <c r="BU114" s="61"/>
      <c r="BV114" s="61"/>
      <c r="CD114" s="100">
        <v>860</v>
      </c>
      <c r="CE114" s="90">
        <f t="shared" si="31"/>
        <v>7.9999800000000567</v>
      </c>
      <c r="CS114" s="102">
        <v>885</v>
      </c>
      <c r="CT114" s="90">
        <f t="shared" si="32"/>
        <v>11.304390000000026</v>
      </c>
      <c r="CU114" s="72">
        <v>945</v>
      </c>
      <c r="CV114" s="90">
        <f t="shared" si="33"/>
        <v>10.350910000000013</v>
      </c>
      <c r="CZ114" s="160">
        <v>22.5</v>
      </c>
      <c r="DA114" s="110">
        <f t="shared" si="34"/>
        <v>2.6087099999999808</v>
      </c>
      <c r="DB114" s="72">
        <v>1030</v>
      </c>
      <c r="DC114" s="90">
        <f t="shared" si="35"/>
        <v>4.0036200000000477</v>
      </c>
      <c r="DD114" s="72">
        <v>225</v>
      </c>
      <c r="DE114" s="90">
        <f t="shared" si="36"/>
        <v>3.4057700000000146</v>
      </c>
      <c r="DP114" s="72">
        <v>510</v>
      </c>
      <c r="DQ114" s="90">
        <f t="shared" si="37"/>
        <v>0.68749999999999856</v>
      </c>
    </row>
    <row r="115" spans="30:121" x14ac:dyDescent="0.35">
      <c r="AD115" s="102">
        <v>121</v>
      </c>
      <c r="AE115" s="72">
        <f t="shared" si="26"/>
        <v>2.7800000000000202</v>
      </c>
      <c r="AJ115" s="112"/>
      <c r="AO115" s="164">
        <v>56.5</v>
      </c>
      <c r="AP115" s="90">
        <v>35</v>
      </c>
      <c r="BG115" s="139">
        <v>5.41</v>
      </c>
      <c r="BH115" s="124">
        <f t="shared" si="27"/>
        <v>1.4999629999999691</v>
      </c>
      <c r="BI115" s="139">
        <v>3.21</v>
      </c>
      <c r="BJ115" s="90">
        <f t="shared" si="28"/>
        <v>4.1428571269999672</v>
      </c>
      <c r="BM115" s="61"/>
      <c r="BN115" s="61"/>
      <c r="BO115" s="61"/>
      <c r="BP115" s="61"/>
      <c r="BQ115" s="61"/>
      <c r="BR115" s="61"/>
      <c r="BS115" s="61"/>
      <c r="BT115" s="61"/>
      <c r="BU115" s="61"/>
      <c r="BV115" s="61"/>
      <c r="CD115" s="72">
        <v>861</v>
      </c>
      <c r="CE115" s="90">
        <f t="shared" si="31"/>
        <v>7.9817980000000563</v>
      </c>
      <c r="CS115" s="102">
        <v>886</v>
      </c>
      <c r="CT115" s="90">
        <f t="shared" si="32"/>
        <v>11.225339000000027</v>
      </c>
      <c r="CU115" s="72">
        <v>946</v>
      </c>
      <c r="CV115" s="90">
        <f t="shared" si="33"/>
        <v>10.263191000000013</v>
      </c>
      <c r="CZ115" s="160">
        <v>22.6</v>
      </c>
      <c r="DA115" s="110">
        <f t="shared" si="34"/>
        <v>2.5869709999999806</v>
      </c>
      <c r="DB115" s="72">
        <v>1031</v>
      </c>
      <c r="DC115" s="90">
        <f t="shared" si="35"/>
        <v>3.9945620000000477</v>
      </c>
      <c r="DD115" s="72">
        <v>226</v>
      </c>
      <c r="DE115" s="90">
        <f t="shared" si="36"/>
        <v>3.3912770000000148</v>
      </c>
      <c r="DP115" s="72">
        <v>511</v>
      </c>
      <c r="DQ115" s="90">
        <f t="shared" si="37"/>
        <v>0.69374999999999853</v>
      </c>
    </row>
    <row r="116" spans="30:121" x14ac:dyDescent="0.35">
      <c r="AD116" s="102">
        <v>122</v>
      </c>
      <c r="AE116" s="72">
        <f t="shared" si="26"/>
        <v>2.7600000000000202</v>
      </c>
      <c r="AJ116" s="112"/>
      <c r="AO116" s="164">
        <v>57</v>
      </c>
      <c r="AP116" s="90">
        <v>35</v>
      </c>
      <c r="BG116" s="139">
        <v>5.42</v>
      </c>
      <c r="BH116" s="124">
        <f t="shared" si="27"/>
        <v>1.3332959999999692</v>
      </c>
      <c r="BI116" s="139">
        <v>3.22</v>
      </c>
      <c r="BJ116" s="90">
        <f t="shared" si="28"/>
        <v>3.9999999839999671</v>
      </c>
      <c r="BM116" s="61"/>
      <c r="BN116" s="61"/>
      <c r="BO116" s="61"/>
      <c r="BP116" s="61"/>
      <c r="BQ116" s="61"/>
      <c r="BR116" s="61"/>
      <c r="BS116" s="61"/>
      <c r="BT116" s="61"/>
      <c r="BU116" s="61"/>
      <c r="BV116" s="61"/>
      <c r="CD116" s="100">
        <v>862</v>
      </c>
      <c r="CE116" s="90">
        <f t="shared" si="31"/>
        <v>7.963616000000056</v>
      </c>
      <c r="CS116" s="102">
        <v>887</v>
      </c>
      <c r="CT116" s="90">
        <f t="shared" si="32"/>
        <v>11.146288000000027</v>
      </c>
      <c r="CU116" s="72">
        <v>947</v>
      </c>
      <c r="CV116" s="90">
        <f t="shared" si="33"/>
        <v>10.175472000000013</v>
      </c>
      <c r="CZ116" s="160">
        <v>22.7</v>
      </c>
      <c r="DA116" s="110">
        <f t="shared" si="34"/>
        <v>2.5652319999999804</v>
      </c>
      <c r="DB116" s="72">
        <v>1032</v>
      </c>
      <c r="DC116" s="90">
        <f t="shared" si="35"/>
        <v>3.9855040000000477</v>
      </c>
      <c r="DD116" s="72">
        <v>227</v>
      </c>
      <c r="DE116" s="90">
        <f t="shared" si="36"/>
        <v>3.3767840000000149</v>
      </c>
      <c r="DP116" s="72">
        <v>512</v>
      </c>
      <c r="DQ116" s="90">
        <f t="shared" si="37"/>
        <v>0.69999999999999851</v>
      </c>
    </row>
    <row r="117" spans="30:121" x14ac:dyDescent="0.35">
      <c r="AD117" s="102">
        <v>123</v>
      </c>
      <c r="AE117" s="72">
        <f t="shared" si="26"/>
        <v>2.7400000000000202</v>
      </c>
      <c r="AJ117" s="112"/>
      <c r="AO117" s="164">
        <v>57.5</v>
      </c>
      <c r="AP117" s="90">
        <v>35</v>
      </c>
      <c r="BG117" s="139">
        <v>5.43</v>
      </c>
      <c r="BH117" s="124">
        <f t="shared" si="27"/>
        <v>1.1666289999999693</v>
      </c>
      <c r="BI117" s="139">
        <v>3.23</v>
      </c>
      <c r="BJ117" s="90">
        <f t="shared" si="28"/>
        <v>3.8571428409999671</v>
      </c>
      <c r="BM117" s="61"/>
      <c r="BN117" s="61"/>
      <c r="BO117" s="61"/>
      <c r="BP117" s="61"/>
      <c r="BQ117" s="61"/>
      <c r="BR117" s="61"/>
      <c r="BS117" s="61"/>
      <c r="BT117" s="61"/>
      <c r="BU117" s="61"/>
      <c r="BV117" s="61"/>
      <c r="CD117" s="72">
        <v>863</v>
      </c>
      <c r="CE117" s="90">
        <f t="shared" si="31"/>
        <v>7.9454340000000556</v>
      </c>
      <c r="CS117" s="102">
        <v>888</v>
      </c>
      <c r="CT117" s="90">
        <f t="shared" si="32"/>
        <v>11.067237000000027</v>
      </c>
      <c r="CU117" s="72">
        <v>948</v>
      </c>
      <c r="CV117" s="90">
        <f t="shared" si="33"/>
        <v>10.087753000000014</v>
      </c>
      <c r="CZ117" s="160">
        <v>22.8</v>
      </c>
      <c r="DA117" s="110">
        <f t="shared" si="34"/>
        <v>2.5434929999999802</v>
      </c>
      <c r="DB117" s="72">
        <v>1033</v>
      </c>
      <c r="DC117" s="90">
        <f t="shared" si="35"/>
        <v>3.9764460000000477</v>
      </c>
      <c r="DD117" s="72">
        <v>228</v>
      </c>
      <c r="DE117" s="90">
        <f t="shared" si="36"/>
        <v>3.362291000000015</v>
      </c>
      <c r="DP117" s="72">
        <v>513</v>
      </c>
      <c r="DQ117" s="90">
        <f t="shared" si="37"/>
        <v>0.70624999999999849</v>
      </c>
    </row>
    <row r="118" spans="30:121" x14ac:dyDescent="0.35">
      <c r="AD118" s="102">
        <v>124</v>
      </c>
      <c r="AE118" s="72">
        <f t="shared" si="26"/>
        <v>2.7200000000000202</v>
      </c>
      <c r="AJ118" s="112"/>
      <c r="AO118" s="164">
        <v>58</v>
      </c>
      <c r="AP118" s="90">
        <v>35</v>
      </c>
      <c r="BG118" s="139">
        <v>5.44</v>
      </c>
      <c r="BH118" s="124">
        <f t="shared" si="27"/>
        <v>0.99996199999996926</v>
      </c>
      <c r="BI118" s="139">
        <v>3.24</v>
      </c>
      <c r="BJ118" s="90">
        <f t="shared" si="28"/>
        <v>3.714285697999967</v>
      </c>
      <c r="BM118" s="61"/>
      <c r="BN118" s="61"/>
      <c r="BO118" s="61"/>
      <c r="BP118" s="61"/>
      <c r="BQ118" s="61"/>
      <c r="BR118" s="61"/>
      <c r="BS118" s="61"/>
      <c r="BT118" s="61"/>
      <c r="BU118" s="61"/>
      <c r="BV118" s="61"/>
      <c r="CD118" s="100">
        <v>864</v>
      </c>
      <c r="CE118" s="90">
        <f t="shared" si="31"/>
        <v>7.9272520000000553</v>
      </c>
      <c r="CS118" s="102">
        <v>889</v>
      </c>
      <c r="CT118" s="90">
        <f t="shared" si="32"/>
        <v>10.988186000000027</v>
      </c>
      <c r="CU118" s="72">
        <v>949</v>
      </c>
      <c r="CV118" s="90">
        <f t="shared" si="33"/>
        <v>10.000034000000014</v>
      </c>
      <c r="CZ118" s="160">
        <v>22.9</v>
      </c>
      <c r="DA118" s="110">
        <f t="shared" si="34"/>
        <v>2.5217539999999801</v>
      </c>
      <c r="DB118" s="72">
        <v>1034</v>
      </c>
      <c r="DC118" s="90">
        <f t="shared" si="35"/>
        <v>3.9673880000000477</v>
      </c>
      <c r="DD118" s="72">
        <v>229</v>
      </c>
      <c r="DE118" s="90">
        <f t="shared" si="36"/>
        <v>3.3477980000000152</v>
      </c>
      <c r="DP118" s="72">
        <v>514</v>
      </c>
      <c r="DQ118" s="90">
        <f t="shared" si="37"/>
        <v>0.71249999999999847</v>
      </c>
    </row>
    <row r="119" spans="30:121" x14ac:dyDescent="0.35">
      <c r="AD119" s="102">
        <v>125</v>
      </c>
      <c r="AE119" s="72">
        <f t="shared" si="26"/>
        <v>2.7000000000000202</v>
      </c>
      <c r="AJ119" s="112"/>
      <c r="AO119" s="164">
        <v>58.5</v>
      </c>
      <c r="AP119" s="90">
        <v>35</v>
      </c>
      <c r="BG119" s="139">
        <v>5.45</v>
      </c>
      <c r="BH119" s="124">
        <f t="shared" si="27"/>
        <v>0.83329499999996925</v>
      </c>
      <c r="BI119" s="139">
        <v>3.25</v>
      </c>
      <c r="BJ119" s="90">
        <f t="shared" si="28"/>
        <v>3.5714285549999669</v>
      </c>
      <c r="BM119" s="61"/>
      <c r="BN119" s="61"/>
      <c r="BO119" s="61"/>
      <c r="BP119" s="61"/>
      <c r="BQ119" s="61"/>
      <c r="BR119" s="61"/>
      <c r="BS119" s="61"/>
      <c r="BT119" s="61"/>
      <c r="BU119" s="61"/>
      <c r="BV119" s="61"/>
      <c r="CD119" s="72">
        <v>865</v>
      </c>
      <c r="CE119" s="90">
        <f t="shared" si="31"/>
        <v>7.9090700000000549</v>
      </c>
      <c r="CS119" s="102">
        <v>890</v>
      </c>
      <c r="CT119" s="90">
        <f t="shared" si="32"/>
        <v>10.909135000000028</v>
      </c>
      <c r="CU119" s="72">
        <v>950</v>
      </c>
      <c r="CV119" s="90">
        <f t="shared" si="33"/>
        <v>9.9123150000000138</v>
      </c>
      <c r="CZ119" s="160">
        <v>23</v>
      </c>
      <c r="DA119" s="110">
        <f t="shared" si="34"/>
        <v>2.5000149999999799</v>
      </c>
      <c r="DB119" s="72">
        <v>1035</v>
      </c>
      <c r="DC119" s="90">
        <f t="shared" si="35"/>
        <v>3.9583300000000476</v>
      </c>
      <c r="DD119" s="72">
        <v>230</v>
      </c>
      <c r="DE119" s="90">
        <f t="shared" si="36"/>
        <v>3.3333050000000153</v>
      </c>
      <c r="DP119" s="72">
        <v>515</v>
      </c>
      <c r="DQ119" s="90">
        <f t="shared" si="37"/>
        <v>0.71874999999999845</v>
      </c>
    </row>
    <row r="120" spans="30:121" x14ac:dyDescent="0.35">
      <c r="AD120" s="102">
        <v>126</v>
      </c>
      <c r="AE120" s="72">
        <f t="shared" si="26"/>
        <v>2.6800000000000201</v>
      </c>
      <c r="AJ120" s="112"/>
      <c r="AO120" s="164">
        <v>59</v>
      </c>
      <c r="AP120" s="90">
        <v>35</v>
      </c>
      <c r="BG120" s="139">
        <v>5.46</v>
      </c>
      <c r="BH120" s="124">
        <f t="shared" si="27"/>
        <v>0.66662799999996925</v>
      </c>
      <c r="BI120" s="139">
        <v>3.26</v>
      </c>
      <c r="BJ120" s="90">
        <f t="shared" si="28"/>
        <v>3.4285714119999668</v>
      </c>
      <c r="BM120" s="61"/>
      <c r="BN120" s="61"/>
      <c r="BO120" s="61"/>
      <c r="BP120" s="61"/>
      <c r="BQ120" s="61"/>
      <c r="BR120" s="61"/>
      <c r="BS120" s="61"/>
      <c r="BT120" s="61"/>
      <c r="BU120" s="61"/>
      <c r="BV120" s="61"/>
      <c r="CD120" s="100">
        <v>866</v>
      </c>
      <c r="CE120" s="90">
        <f t="shared" si="31"/>
        <v>7.8908880000000545</v>
      </c>
      <c r="CS120" s="102">
        <v>891</v>
      </c>
      <c r="CT120" s="90">
        <f t="shared" si="32"/>
        <v>10.830084000000028</v>
      </c>
      <c r="CU120" s="72">
        <v>951</v>
      </c>
      <c r="CV120" s="90">
        <f t="shared" si="33"/>
        <v>9.8245960000000139</v>
      </c>
      <c r="CZ120" s="160">
        <v>23.1</v>
      </c>
      <c r="DA120" s="110">
        <f t="shared" si="34"/>
        <v>2.4782759999999797</v>
      </c>
      <c r="DB120" s="72">
        <v>1036</v>
      </c>
      <c r="DC120" s="90">
        <f t="shared" si="35"/>
        <v>3.9492720000000476</v>
      </c>
      <c r="DD120" s="72">
        <v>231</v>
      </c>
      <c r="DE120" s="90">
        <f t="shared" si="36"/>
        <v>3.3188120000000154</v>
      </c>
      <c r="DP120" s="72">
        <v>516</v>
      </c>
      <c r="DQ120" s="90">
        <f t="shared" si="37"/>
        <v>0.72499999999999842</v>
      </c>
    </row>
    <row r="121" spans="30:121" x14ac:dyDescent="0.35">
      <c r="AD121" s="102">
        <v>127</v>
      </c>
      <c r="AE121" s="72">
        <f t="shared" si="26"/>
        <v>2.6600000000000201</v>
      </c>
      <c r="AJ121" s="112"/>
      <c r="AO121" s="164">
        <v>59.5</v>
      </c>
      <c r="AP121" s="90">
        <v>35</v>
      </c>
      <c r="BG121" s="139">
        <v>5.47</v>
      </c>
      <c r="BH121" s="124">
        <f t="shared" si="27"/>
        <v>0.49996099999996924</v>
      </c>
      <c r="BI121" s="139">
        <v>3.27</v>
      </c>
      <c r="BJ121" s="90">
        <f t="shared" si="28"/>
        <v>3.2857142689999668</v>
      </c>
      <c r="BM121" s="61"/>
      <c r="BN121" s="61"/>
      <c r="BO121" s="61"/>
      <c r="BP121" s="61"/>
      <c r="BQ121" s="61"/>
      <c r="BR121" s="61"/>
      <c r="BS121" s="61"/>
      <c r="BT121" s="61"/>
      <c r="BU121" s="61"/>
      <c r="BV121" s="61"/>
      <c r="CD121" s="72">
        <v>867</v>
      </c>
      <c r="CE121" s="90">
        <f t="shared" si="31"/>
        <v>7.8727060000000542</v>
      </c>
      <c r="CS121" s="102">
        <v>892</v>
      </c>
      <c r="CT121" s="90">
        <f t="shared" si="32"/>
        <v>10.751033000000028</v>
      </c>
      <c r="CU121" s="72">
        <v>952</v>
      </c>
      <c r="CV121" s="90">
        <f t="shared" si="33"/>
        <v>9.736877000000014</v>
      </c>
      <c r="CZ121" s="160">
        <v>23.2</v>
      </c>
      <c r="DA121" s="110">
        <f t="shared" si="34"/>
        <v>2.4565369999999795</v>
      </c>
      <c r="DB121" s="72">
        <v>1037</v>
      </c>
      <c r="DC121" s="90">
        <f t="shared" si="35"/>
        <v>3.9402140000000476</v>
      </c>
      <c r="DD121" s="72">
        <v>232</v>
      </c>
      <c r="DE121" s="90">
        <f t="shared" si="36"/>
        <v>3.3043190000000155</v>
      </c>
      <c r="DP121" s="72">
        <v>517</v>
      </c>
      <c r="DQ121" s="90">
        <f t="shared" si="37"/>
        <v>0.7312499999999984</v>
      </c>
    </row>
    <row r="122" spans="30:121" x14ac:dyDescent="0.35">
      <c r="AD122" s="102">
        <v>128</v>
      </c>
      <c r="AE122" s="72">
        <f t="shared" si="26"/>
        <v>2.6400000000000201</v>
      </c>
      <c r="AJ122" s="112"/>
      <c r="AO122" s="164">
        <v>60</v>
      </c>
      <c r="AP122" s="90">
        <v>35</v>
      </c>
      <c r="BG122" s="139">
        <v>5.48</v>
      </c>
      <c r="BH122" s="124">
        <f t="shared" si="27"/>
        <v>0.33329399999996923</v>
      </c>
      <c r="BI122" s="139">
        <v>3.28</v>
      </c>
      <c r="BJ122" s="90">
        <f t="shared" si="28"/>
        <v>3.1428571259999667</v>
      </c>
      <c r="BM122" s="61"/>
      <c r="BN122" s="61"/>
      <c r="BO122" s="61"/>
      <c r="BP122" s="61"/>
      <c r="BQ122" s="61"/>
      <c r="BR122" s="61"/>
      <c r="BS122" s="61"/>
      <c r="BT122" s="61"/>
      <c r="BU122" s="61"/>
      <c r="BV122" s="61"/>
      <c r="CD122" s="100">
        <v>868</v>
      </c>
      <c r="CE122" s="90">
        <f t="shared" si="31"/>
        <v>7.8545240000000538</v>
      </c>
      <c r="CS122" s="102">
        <v>893</v>
      </c>
      <c r="CT122" s="90">
        <f t="shared" si="32"/>
        <v>10.671982000000028</v>
      </c>
      <c r="CU122" s="72">
        <v>953</v>
      </c>
      <c r="CV122" s="90">
        <f t="shared" si="33"/>
        <v>9.6491580000000141</v>
      </c>
      <c r="CZ122" s="160">
        <v>23.3</v>
      </c>
      <c r="DA122" s="110">
        <f t="shared" si="34"/>
        <v>2.4347979999999794</v>
      </c>
      <c r="DB122" s="72">
        <v>1038</v>
      </c>
      <c r="DC122" s="90">
        <f t="shared" si="35"/>
        <v>3.9311560000000476</v>
      </c>
      <c r="DD122" s="72">
        <v>233</v>
      </c>
      <c r="DE122" s="90">
        <f t="shared" si="36"/>
        <v>3.2898260000000157</v>
      </c>
      <c r="DP122" s="72">
        <v>518</v>
      </c>
      <c r="DQ122" s="90">
        <f t="shared" si="37"/>
        <v>0.73749999999999838</v>
      </c>
    </row>
    <row r="123" spans="30:121" x14ac:dyDescent="0.35">
      <c r="AD123" s="102">
        <v>129</v>
      </c>
      <c r="AE123" s="72">
        <f t="shared" si="26"/>
        <v>2.6200000000000201</v>
      </c>
      <c r="AJ123" s="112"/>
      <c r="AO123" s="164">
        <v>60.5</v>
      </c>
      <c r="AP123" s="90">
        <v>35</v>
      </c>
      <c r="BG123" s="139">
        <v>5.49</v>
      </c>
      <c r="BH123" s="124">
        <f t="shared" si="27"/>
        <v>0.16662699999996922</v>
      </c>
      <c r="BI123" s="139">
        <v>3.29</v>
      </c>
      <c r="BJ123" s="90">
        <f t="shared" si="28"/>
        <v>2.9999999829999666</v>
      </c>
      <c r="BM123" s="61"/>
      <c r="BN123" s="61"/>
      <c r="BO123" s="61"/>
      <c r="BP123" s="61"/>
      <c r="BQ123" s="61"/>
      <c r="BR123" s="61"/>
      <c r="BS123" s="61"/>
      <c r="BT123" s="61"/>
      <c r="BU123" s="61"/>
      <c r="BV123" s="61"/>
      <c r="CD123" s="72">
        <v>869</v>
      </c>
      <c r="CE123" s="90">
        <f t="shared" si="31"/>
        <v>7.8363420000000534</v>
      </c>
      <c r="CS123" s="102">
        <v>894</v>
      </c>
      <c r="CT123" s="90">
        <f t="shared" si="32"/>
        <v>10.592931000000029</v>
      </c>
      <c r="CU123" s="72">
        <v>954</v>
      </c>
      <c r="CV123" s="90">
        <f t="shared" si="33"/>
        <v>9.5614390000000142</v>
      </c>
      <c r="CZ123" s="160">
        <v>23.4</v>
      </c>
      <c r="DA123" s="110">
        <f t="shared" si="34"/>
        <v>2.4130589999999792</v>
      </c>
      <c r="DB123" s="72">
        <v>1039</v>
      </c>
      <c r="DC123" s="90">
        <f t="shared" si="35"/>
        <v>3.9220980000000476</v>
      </c>
      <c r="DD123" s="72">
        <v>234</v>
      </c>
      <c r="DE123" s="90">
        <f t="shared" si="36"/>
        <v>3.2753330000000158</v>
      </c>
      <c r="DP123" s="72">
        <v>519</v>
      </c>
      <c r="DQ123" s="90">
        <f t="shared" si="37"/>
        <v>0.74374999999999836</v>
      </c>
    </row>
    <row r="124" spans="30:121" x14ac:dyDescent="0.35">
      <c r="AD124" s="102">
        <v>130</v>
      </c>
      <c r="AE124" s="72">
        <f t="shared" si="26"/>
        <v>2.6000000000000201</v>
      </c>
      <c r="AJ124" s="112"/>
      <c r="AO124" s="164">
        <v>61</v>
      </c>
      <c r="AP124" s="90">
        <v>35</v>
      </c>
      <c r="BG124" s="139">
        <v>5.5</v>
      </c>
      <c r="BH124" s="124">
        <v>0</v>
      </c>
      <c r="BI124" s="139">
        <v>3.3</v>
      </c>
      <c r="BJ124" s="90">
        <f t="shared" si="28"/>
        <v>2.8571428399999665</v>
      </c>
      <c r="BM124" s="61"/>
      <c r="BN124" s="61"/>
      <c r="BO124" s="61"/>
      <c r="BP124" s="61"/>
      <c r="BQ124" s="61"/>
      <c r="BR124" s="61"/>
      <c r="BS124" s="61"/>
      <c r="BT124" s="61"/>
      <c r="BU124" s="61"/>
      <c r="BV124" s="61"/>
      <c r="CD124" s="100">
        <v>870</v>
      </c>
      <c r="CE124" s="90">
        <f t="shared" si="31"/>
        <v>7.8181600000000531</v>
      </c>
      <c r="CS124" s="102">
        <v>895</v>
      </c>
      <c r="CT124" s="90">
        <f t="shared" si="32"/>
        <v>10.513880000000029</v>
      </c>
      <c r="CU124" s="72">
        <v>955</v>
      </c>
      <c r="CV124" s="90">
        <f t="shared" si="33"/>
        <v>9.4737200000000144</v>
      </c>
      <c r="CZ124" s="160">
        <v>23.5</v>
      </c>
      <c r="DA124" s="110">
        <f t="shared" si="34"/>
        <v>2.391319999999979</v>
      </c>
      <c r="DB124" s="72">
        <v>1040</v>
      </c>
      <c r="DC124" s="90">
        <f t="shared" si="35"/>
        <v>3.9130400000000476</v>
      </c>
      <c r="DD124" s="72">
        <v>235</v>
      </c>
      <c r="DE124" s="90">
        <f t="shared" si="36"/>
        <v>3.2608400000000159</v>
      </c>
      <c r="DP124" s="72">
        <v>520</v>
      </c>
      <c r="DQ124" s="90">
        <f t="shared" si="37"/>
        <v>0.74999999999999833</v>
      </c>
    </row>
    <row r="125" spans="30:121" ht="29" x14ac:dyDescent="0.35">
      <c r="AD125" s="102">
        <v>131</v>
      </c>
      <c r="AE125" s="72">
        <f t="shared" si="26"/>
        <v>2.5800000000000201</v>
      </c>
      <c r="AJ125" s="112"/>
      <c r="AO125" s="164">
        <v>61.5</v>
      </c>
      <c r="AP125" s="90">
        <v>35</v>
      </c>
      <c r="BG125" s="109" t="s">
        <v>235</v>
      </c>
      <c r="BH125" s="124" t="s">
        <v>265</v>
      </c>
      <c r="BI125" s="139">
        <v>3.31</v>
      </c>
      <c r="BJ125" s="90">
        <f t="shared" si="28"/>
        <v>2.7142856969999665</v>
      </c>
      <c r="BM125" s="61"/>
      <c r="BN125" s="61"/>
      <c r="BO125" s="61"/>
      <c r="BP125" s="61"/>
      <c r="BQ125" s="61"/>
      <c r="BR125" s="61"/>
      <c r="BS125" s="61"/>
      <c r="BT125" s="61"/>
      <c r="BU125" s="61"/>
      <c r="BV125" s="61"/>
      <c r="CD125" s="72">
        <v>871</v>
      </c>
      <c r="CE125" s="90">
        <f t="shared" si="31"/>
        <v>7.7999780000000527</v>
      </c>
      <c r="CS125" s="102">
        <v>896</v>
      </c>
      <c r="CT125" s="90">
        <f t="shared" si="32"/>
        <v>10.434829000000029</v>
      </c>
      <c r="CU125" s="72">
        <v>956</v>
      </c>
      <c r="CV125" s="90">
        <f t="shared" si="33"/>
        <v>9.3860010000000145</v>
      </c>
      <c r="CZ125" s="160">
        <v>23.6</v>
      </c>
      <c r="DA125" s="110">
        <f t="shared" si="34"/>
        <v>2.3695809999999788</v>
      </c>
      <c r="DB125" s="72">
        <v>1041</v>
      </c>
      <c r="DC125" s="90">
        <f t="shared" si="35"/>
        <v>3.9039820000000476</v>
      </c>
      <c r="DD125" s="72">
        <v>236</v>
      </c>
      <c r="DE125" s="90">
        <f t="shared" si="36"/>
        <v>3.2463470000000161</v>
      </c>
      <c r="DP125" s="72">
        <v>521</v>
      </c>
      <c r="DQ125" s="90">
        <f t="shared" si="37"/>
        <v>0.75624999999999831</v>
      </c>
    </row>
    <row r="126" spans="30:121" x14ac:dyDescent="0.35">
      <c r="AD126" s="102">
        <v>132</v>
      </c>
      <c r="AE126" s="72">
        <f t="shared" si="26"/>
        <v>2.56000000000002</v>
      </c>
      <c r="AJ126" s="112"/>
      <c r="AO126" s="164">
        <v>62</v>
      </c>
      <c r="AP126" s="90">
        <v>35</v>
      </c>
      <c r="BI126" s="139">
        <v>3.32</v>
      </c>
      <c r="BJ126" s="90">
        <f t="shared" si="28"/>
        <v>2.5714285539999664</v>
      </c>
      <c r="BM126" s="61"/>
      <c r="BN126" s="61"/>
      <c r="BO126" s="61"/>
      <c r="BP126" s="61"/>
      <c r="BQ126" s="61"/>
      <c r="BR126" s="61"/>
      <c r="BS126" s="61"/>
      <c r="BT126" s="61"/>
      <c r="BU126" s="61"/>
      <c r="BV126" s="61"/>
      <c r="CD126" s="100">
        <v>872</v>
      </c>
      <c r="CE126" s="90">
        <f t="shared" si="31"/>
        <v>7.7817960000000523</v>
      </c>
      <c r="CS126" s="102">
        <v>897</v>
      </c>
      <c r="CT126" s="90">
        <f t="shared" si="32"/>
        <v>10.355778000000029</v>
      </c>
      <c r="CU126" s="72">
        <v>957</v>
      </c>
      <c r="CV126" s="90">
        <f t="shared" si="33"/>
        <v>9.2982820000000146</v>
      </c>
      <c r="CZ126" s="160">
        <v>23.7</v>
      </c>
      <c r="DA126" s="110">
        <f t="shared" si="34"/>
        <v>2.3478419999999787</v>
      </c>
      <c r="DB126" s="72">
        <v>1042</v>
      </c>
      <c r="DC126" s="90">
        <f t="shared" si="35"/>
        <v>3.8949240000000476</v>
      </c>
      <c r="DD126" s="72">
        <v>237</v>
      </c>
      <c r="DE126" s="90">
        <f t="shared" si="36"/>
        <v>3.2318540000000162</v>
      </c>
      <c r="DP126" s="72">
        <v>522</v>
      </c>
      <c r="DQ126" s="90">
        <f t="shared" si="37"/>
        <v>0.76249999999999829</v>
      </c>
    </row>
    <row r="127" spans="30:121" x14ac:dyDescent="0.35">
      <c r="AD127" s="102">
        <v>133</v>
      </c>
      <c r="AE127" s="72">
        <f t="shared" si="26"/>
        <v>2.54000000000002</v>
      </c>
      <c r="AJ127" s="112"/>
      <c r="AO127" s="164">
        <v>62.5</v>
      </c>
      <c r="AP127" s="90">
        <v>35</v>
      </c>
      <c r="BI127" s="139">
        <v>3.33</v>
      </c>
      <c r="BJ127" s="90">
        <f t="shared" si="28"/>
        <v>2.4285714109999663</v>
      </c>
      <c r="BM127" s="61"/>
      <c r="BN127" s="61"/>
      <c r="BO127" s="61"/>
      <c r="BP127" s="61"/>
      <c r="BQ127" s="61"/>
      <c r="BR127" s="61"/>
      <c r="BS127" s="61"/>
      <c r="BT127" s="61"/>
      <c r="BU127" s="61"/>
      <c r="BV127" s="61"/>
      <c r="CD127" s="72">
        <v>873</v>
      </c>
      <c r="CE127" s="90">
        <f t="shared" si="31"/>
        <v>7.763614000000052</v>
      </c>
      <c r="CS127" s="102">
        <v>898</v>
      </c>
      <c r="CT127" s="90">
        <f t="shared" si="32"/>
        <v>10.276727000000029</v>
      </c>
      <c r="CU127" s="72">
        <v>958</v>
      </c>
      <c r="CV127" s="90">
        <f t="shared" si="33"/>
        <v>9.2105630000000147</v>
      </c>
      <c r="CZ127" s="160">
        <v>23.8</v>
      </c>
      <c r="DA127" s="110">
        <f t="shared" si="34"/>
        <v>2.3261029999999785</v>
      </c>
      <c r="DB127" s="72">
        <v>1043</v>
      </c>
      <c r="DC127" s="90">
        <f t="shared" si="35"/>
        <v>3.8858660000000476</v>
      </c>
      <c r="DD127" s="72">
        <v>238</v>
      </c>
      <c r="DE127" s="90">
        <f t="shared" si="36"/>
        <v>3.2173610000000163</v>
      </c>
      <c r="DP127" s="72">
        <v>523</v>
      </c>
      <c r="DQ127" s="90">
        <f t="shared" si="37"/>
        <v>0.76874999999999827</v>
      </c>
    </row>
    <row r="128" spans="30:121" x14ac:dyDescent="0.35">
      <c r="AD128" s="102">
        <v>134</v>
      </c>
      <c r="AE128" s="72">
        <f t="shared" si="26"/>
        <v>2.52000000000002</v>
      </c>
      <c r="AJ128" s="112"/>
      <c r="AO128" s="164">
        <v>63</v>
      </c>
      <c r="AP128" s="90">
        <v>35</v>
      </c>
      <c r="BI128" s="139">
        <v>3.34</v>
      </c>
      <c r="BJ128" s="90">
        <f t="shared" si="28"/>
        <v>2.2857142679999662</v>
      </c>
      <c r="BM128" s="61"/>
      <c r="BN128" s="61"/>
      <c r="BO128" s="61"/>
      <c r="BP128" s="61"/>
      <c r="BQ128" s="61"/>
      <c r="BR128" s="61"/>
      <c r="BS128" s="61"/>
      <c r="BT128" s="61"/>
      <c r="BU128" s="61"/>
      <c r="BV128" s="61"/>
      <c r="CD128" s="100">
        <v>874</v>
      </c>
      <c r="CE128" s="90">
        <f t="shared" si="31"/>
        <v>7.7454320000000516</v>
      </c>
      <c r="CS128" s="102">
        <v>899</v>
      </c>
      <c r="CT128" s="90">
        <f t="shared" si="32"/>
        <v>10.19767600000003</v>
      </c>
      <c r="CU128" s="72">
        <v>959</v>
      </c>
      <c r="CV128" s="90">
        <f t="shared" si="33"/>
        <v>9.1228440000000148</v>
      </c>
      <c r="CZ128" s="160">
        <v>23.9</v>
      </c>
      <c r="DA128" s="110">
        <f t="shared" si="34"/>
        <v>2.3043639999999783</v>
      </c>
      <c r="DB128" s="72">
        <v>1044</v>
      </c>
      <c r="DC128" s="90">
        <f t="shared" si="35"/>
        <v>3.8768080000000475</v>
      </c>
      <c r="DD128" s="72">
        <v>239</v>
      </c>
      <c r="DE128" s="90">
        <f t="shared" si="36"/>
        <v>3.2028680000000165</v>
      </c>
      <c r="DP128" s="72">
        <v>524</v>
      </c>
      <c r="DQ128" s="90">
        <f t="shared" si="37"/>
        <v>0.77499999999999825</v>
      </c>
    </row>
    <row r="129" spans="30:121" x14ac:dyDescent="0.35">
      <c r="AD129" s="102">
        <v>135</v>
      </c>
      <c r="AE129" s="72">
        <f t="shared" si="26"/>
        <v>2.50000000000002</v>
      </c>
      <c r="AJ129" s="112"/>
      <c r="AO129" s="164">
        <v>63.5</v>
      </c>
      <c r="AP129" s="90">
        <v>35</v>
      </c>
      <c r="BI129" s="139">
        <v>3.35</v>
      </c>
      <c r="BJ129" s="90">
        <f t="shared" si="28"/>
        <v>2.1428571249999662</v>
      </c>
      <c r="BM129" s="61"/>
      <c r="BN129" s="61"/>
      <c r="BO129" s="61"/>
      <c r="BP129" s="61"/>
      <c r="BQ129" s="61"/>
      <c r="BR129" s="61"/>
      <c r="BS129" s="61"/>
      <c r="BT129" s="61"/>
      <c r="BU129" s="61"/>
      <c r="BV129" s="61"/>
      <c r="CD129" s="72">
        <v>875</v>
      </c>
      <c r="CE129" s="90">
        <f t="shared" si="31"/>
        <v>7.7272500000000512</v>
      </c>
      <c r="CS129" s="102">
        <v>900</v>
      </c>
      <c r="CT129" s="90">
        <f t="shared" si="32"/>
        <v>10.11862500000003</v>
      </c>
      <c r="CU129" s="72">
        <v>960</v>
      </c>
      <c r="CV129" s="90">
        <f t="shared" si="33"/>
        <v>9.0351250000000149</v>
      </c>
      <c r="CZ129" s="160">
        <v>24</v>
      </c>
      <c r="DA129" s="110">
        <f t="shared" si="34"/>
        <v>2.2826249999999781</v>
      </c>
      <c r="DB129" s="72">
        <v>1045</v>
      </c>
      <c r="DC129" s="90">
        <f t="shared" si="35"/>
        <v>3.8677500000000475</v>
      </c>
      <c r="DD129" s="72">
        <v>240</v>
      </c>
      <c r="DE129" s="90">
        <f t="shared" si="36"/>
        <v>3.1883750000000166</v>
      </c>
      <c r="DP129" s="72">
        <v>525</v>
      </c>
      <c r="DQ129" s="90">
        <f t="shared" si="37"/>
        <v>0.78124999999999822</v>
      </c>
    </row>
    <row r="130" spans="30:121" x14ac:dyDescent="0.35">
      <c r="AD130" s="102">
        <v>136</v>
      </c>
      <c r="AE130" s="72">
        <f t="shared" si="26"/>
        <v>2.48000000000002</v>
      </c>
      <c r="AJ130" s="112"/>
      <c r="AO130" s="164">
        <v>64</v>
      </c>
      <c r="AP130" s="90">
        <v>35</v>
      </c>
      <c r="BI130" s="139">
        <v>3.36</v>
      </c>
      <c r="BJ130" s="90">
        <f t="shared" si="28"/>
        <v>1.9999999819999661</v>
      </c>
      <c r="BM130" s="61"/>
      <c r="BN130" s="61"/>
      <c r="BO130" s="61"/>
      <c r="BP130" s="61"/>
      <c r="BQ130" s="61"/>
      <c r="BR130" s="61"/>
      <c r="BS130" s="61"/>
      <c r="BT130" s="61"/>
      <c r="BU130" s="61"/>
      <c r="BV130" s="61"/>
      <c r="CD130" s="100">
        <v>876</v>
      </c>
      <c r="CE130" s="90">
        <f t="shared" si="31"/>
        <v>7.7090680000000509</v>
      </c>
      <c r="CS130" s="102">
        <v>901</v>
      </c>
      <c r="CT130" s="90">
        <f t="shared" si="32"/>
        <v>10.03957400000003</v>
      </c>
      <c r="CU130" s="72">
        <v>961</v>
      </c>
      <c r="CV130" s="90">
        <f t="shared" si="33"/>
        <v>8.9474060000000151</v>
      </c>
      <c r="CZ130" s="160">
        <v>24.1</v>
      </c>
      <c r="DA130" s="110">
        <f t="shared" si="34"/>
        <v>2.260885999999978</v>
      </c>
      <c r="DB130" s="72">
        <v>1046</v>
      </c>
      <c r="DC130" s="90">
        <f t="shared" si="35"/>
        <v>3.8586920000000475</v>
      </c>
      <c r="DD130" s="72">
        <v>241</v>
      </c>
      <c r="DE130" s="90">
        <f t="shared" si="36"/>
        <v>3.1738820000000167</v>
      </c>
      <c r="DP130" s="72">
        <v>526</v>
      </c>
      <c r="DQ130" s="90">
        <f t="shared" si="37"/>
        <v>0.7874999999999982</v>
      </c>
    </row>
    <row r="131" spans="30:121" x14ac:dyDescent="0.35">
      <c r="AD131" s="102">
        <v>137</v>
      </c>
      <c r="AE131" s="72">
        <f t="shared" si="26"/>
        <v>2.4600000000000199</v>
      </c>
      <c r="AJ131" s="112"/>
      <c r="AO131" s="164">
        <v>64.5</v>
      </c>
      <c r="AP131" s="90">
        <v>35</v>
      </c>
      <c r="BI131" s="139">
        <v>3.37</v>
      </c>
      <c r="BJ131" s="90">
        <f t="shared" si="28"/>
        <v>1.857142838999966</v>
      </c>
      <c r="BM131" s="61"/>
      <c r="BN131" s="61"/>
      <c r="BO131" s="61"/>
      <c r="BP131" s="61"/>
      <c r="BQ131" s="61"/>
      <c r="BR131" s="61"/>
      <c r="BS131" s="61"/>
      <c r="BT131" s="61"/>
      <c r="BU131" s="61"/>
      <c r="BV131" s="61"/>
      <c r="CD131" s="72">
        <v>877</v>
      </c>
      <c r="CE131" s="90">
        <f t="shared" si="31"/>
        <v>7.6908860000000505</v>
      </c>
      <c r="CS131" s="102">
        <v>902</v>
      </c>
      <c r="CT131" s="90">
        <f t="shared" si="32"/>
        <v>9.9605230000000304</v>
      </c>
      <c r="CU131" s="72">
        <v>962</v>
      </c>
      <c r="CV131" s="90">
        <f t="shared" si="33"/>
        <v>8.8596870000000152</v>
      </c>
      <c r="CZ131" s="160">
        <v>24.2</v>
      </c>
      <c r="DA131" s="110">
        <f t="shared" si="34"/>
        <v>2.2391469999999778</v>
      </c>
      <c r="DB131" s="72">
        <v>1047</v>
      </c>
      <c r="DC131" s="90">
        <f t="shared" si="35"/>
        <v>3.8496340000000475</v>
      </c>
      <c r="DD131" s="72">
        <v>242</v>
      </c>
      <c r="DE131" s="90">
        <f t="shared" si="36"/>
        <v>3.1593890000000169</v>
      </c>
      <c r="DP131" s="72">
        <v>527</v>
      </c>
      <c r="DQ131" s="90">
        <f t="shared" si="37"/>
        <v>0.79374999999999818</v>
      </c>
    </row>
    <row r="132" spans="30:121" x14ac:dyDescent="0.35">
      <c r="AD132" s="102">
        <v>138</v>
      </c>
      <c r="AE132" s="72">
        <f t="shared" si="26"/>
        <v>2.4400000000000199</v>
      </c>
      <c r="AJ132" s="112"/>
      <c r="AO132" s="164">
        <v>65</v>
      </c>
      <c r="AP132" s="90">
        <v>35</v>
      </c>
      <c r="BI132" s="139">
        <v>3.38</v>
      </c>
      <c r="BJ132" s="90">
        <f t="shared" si="28"/>
        <v>1.7142856959999659</v>
      </c>
      <c r="BM132" s="61"/>
      <c r="BN132" s="61"/>
      <c r="BO132" s="61"/>
      <c r="BP132" s="61"/>
      <c r="BQ132" s="61"/>
      <c r="BR132" s="61"/>
      <c r="BS132" s="61"/>
      <c r="BT132" s="61"/>
      <c r="BU132" s="61"/>
      <c r="BV132" s="61"/>
      <c r="CD132" s="100">
        <v>878</v>
      </c>
      <c r="CE132" s="90">
        <f t="shared" si="31"/>
        <v>7.6727040000000502</v>
      </c>
      <c r="CS132" s="102">
        <v>903</v>
      </c>
      <c r="CT132" s="90">
        <f t="shared" si="32"/>
        <v>9.8814720000000307</v>
      </c>
      <c r="CU132" s="72">
        <v>963</v>
      </c>
      <c r="CV132" s="90">
        <f t="shared" si="33"/>
        <v>8.7719680000000153</v>
      </c>
      <c r="CZ132" s="160">
        <v>24.3</v>
      </c>
      <c r="DA132" s="110">
        <f t="shared" si="34"/>
        <v>2.2174079999999776</v>
      </c>
      <c r="DB132" s="72">
        <v>1048</v>
      </c>
      <c r="DC132" s="90">
        <f t="shared" si="35"/>
        <v>3.8405760000000475</v>
      </c>
      <c r="DD132" s="72">
        <v>243</v>
      </c>
      <c r="DE132" s="90">
        <f t="shared" si="36"/>
        <v>3.144896000000017</v>
      </c>
      <c r="DP132" s="72">
        <v>528</v>
      </c>
      <c r="DQ132" s="90">
        <f t="shared" si="37"/>
        <v>0.79999999999999816</v>
      </c>
    </row>
    <row r="133" spans="30:121" x14ac:dyDescent="0.35">
      <c r="AD133" s="102">
        <v>139</v>
      </c>
      <c r="AE133" s="72">
        <f t="shared" si="26"/>
        <v>2.4200000000000199</v>
      </c>
      <c r="AO133" s="164">
        <v>65.5</v>
      </c>
      <c r="AP133" s="90">
        <v>35</v>
      </c>
      <c r="BI133" s="139">
        <v>3.39</v>
      </c>
      <c r="BJ133" s="90">
        <f t="shared" si="28"/>
        <v>1.5714285529999659</v>
      </c>
      <c r="BM133" s="61"/>
      <c r="BN133" s="61"/>
      <c r="BO133" s="61"/>
      <c r="BP133" s="61"/>
      <c r="BQ133" s="61"/>
      <c r="BR133" s="61"/>
      <c r="BS133" s="61"/>
      <c r="BT133" s="61"/>
      <c r="BU133" s="61"/>
      <c r="BV133" s="61"/>
      <c r="CD133" s="72">
        <v>879</v>
      </c>
      <c r="CE133" s="90">
        <f t="shared" si="31"/>
        <v>7.6545220000000498</v>
      </c>
      <c r="CS133" s="102">
        <v>904</v>
      </c>
      <c r="CT133" s="90">
        <f t="shared" si="32"/>
        <v>9.8024210000000309</v>
      </c>
      <c r="CU133" s="72">
        <v>964</v>
      </c>
      <c r="CV133" s="90">
        <f t="shared" si="33"/>
        <v>8.6842490000000154</v>
      </c>
      <c r="CZ133" s="160">
        <v>24.4</v>
      </c>
      <c r="DA133" s="110">
        <f t="shared" si="34"/>
        <v>2.1956689999999774</v>
      </c>
      <c r="DB133" s="72">
        <v>1049</v>
      </c>
      <c r="DC133" s="90">
        <f t="shared" si="35"/>
        <v>3.8315180000000475</v>
      </c>
      <c r="DD133" s="72">
        <v>244</v>
      </c>
      <c r="DE133" s="90">
        <f t="shared" si="36"/>
        <v>3.1304030000000171</v>
      </c>
      <c r="DP133" s="72">
        <v>529</v>
      </c>
      <c r="DQ133" s="90">
        <f t="shared" si="37"/>
        <v>0.80624999999999813</v>
      </c>
    </row>
    <row r="134" spans="30:121" x14ac:dyDescent="0.35">
      <c r="AD134" s="102">
        <v>140</v>
      </c>
      <c r="AE134" s="72">
        <f t="shared" ref="AE134:AE197" si="39">AE133-0.02</f>
        <v>2.4000000000000199</v>
      </c>
      <c r="AO134" s="164">
        <v>66</v>
      </c>
      <c r="AP134" s="90">
        <v>35</v>
      </c>
      <c r="BI134" s="139">
        <v>3.4</v>
      </c>
      <c r="BJ134" s="90">
        <f t="shared" ref="BJ134:BJ143" si="40">BJ133-0.142857143</f>
        <v>1.4285714099999658</v>
      </c>
      <c r="BM134" s="61"/>
      <c r="BN134" s="61"/>
      <c r="BO134" s="61"/>
      <c r="BP134" s="61"/>
      <c r="BQ134" s="61"/>
      <c r="BR134" s="61"/>
      <c r="BS134" s="61"/>
      <c r="BT134" s="61"/>
      <c r="BU134" s="61"/>
      <c r="BV134" s="61"/>
      <c r="CD134" s="100">
        <v>880</v>
      </c>
      <c r="CE134" s="90">
        <f t="shared" ref="CE134:CE197" si="41">CE133-0.018182</f>
        <v>7.6363400000000494</v>
      </c>
      <c r="CS134" s="102">
        <v>905</v>
      </c>
      <c r="CT134" s="90">
        <f t="shared" ref="CT134:CT197" si="42">CT133-0.079051</f>
        <v>9.7233700000000312</v>
      </c>
      <c r="CU134" s="72">
        <v>965</v>
      </c>
      <c r="CV134" s="90">
        <f t="shared" ref="CV134:CV197" si="43">CV133-0.087719</f>
        <v>8.5965300000000155</v>
      </c>
      <c r="CZ134" s="160">
        <v>24.5</v>
      </c>
      <c r="DA134" s="110">
        <f t="shared" ref="DA134:DA197" si="44">DA133-0.021739</f>
        <v>2.1739299999999773</v>
      </c>
      <c r="DB134" s="72">
        <v>1050</v>
      </c>
      <c r="DC134" s="90">
        <f t="shared" ref="DC134:DC197" si="45">DC133-0.009058</f>
        <v>3.8224600000000475</v>
      </c>
      <c r="DD134" s="72">
        <v>245</v>
      </c>
      <c r="DE134" s="90">
        <f t="shared" ref="DE134:DE197" si="46">DE133-0.014493</f>
        <v>3.1159100000000173</v>
      </c>
      <c r="DP134" s="72">
        <v>530</v>
      </c>
      <c r="DQ134" s="90">
        <f t="shared" ref="DQ134:DQ197" si="47">DQ133+0.00625</f>
        <v>0.81249999999999811</v>
      </c>
    </row>
    <row r="135" spans="30:121" x14ac:dyDescent="0.35">
      <c r="AD135" s="102">
        <v>141</v>
      </c>
      <c r="AE135" s="72">
        <f t="shared" si="39"/>
        <v>2.3800000000000199</v>
      </c>
      <c r="AO135" s="164">
        <v>66.5</v>
      </c>
      <c r="AP135" s="90">
        <v>35</v>
      </c>
      <c r="BI135" s="139">
        <v>3.41</v>
      </c>
      <c r="BJ135" s="90">
        <f t="shared" si="40"/>
        <v>1.2857142669999657</v>
      </c>
      <c r="BM135" s="61"/>
      <c r="BN135" s="61"/>
      <c r="BO135" s="61"/>
      <c r="BP135" s="61"/>
      <c r="BQ135" s="61"/>
      <c r="BR135" s="61"/>
      <c r="BS135" s="61"/>
      <c r="BT135" s="61"/>
      <c r="BU135" s="61"/>
      <c r="BV135" s="61"/>
      <c r="CD135" s="72">
        <v>881</v>
      </c>
      <c r="CE135" s="90">
        <f t="shared" si="41"/>
        <v>7.6181580000000491</v>
      </c>
      <c r="CS135" s="102">
        <v>906</v>
      </c>
      <c r="CT135" s="90">
        <f t="shared" si="42"/>
        <v>9.6443190000000314</v>
      </c>
      <c r="CU135" s="72">
        <v>966</v>
      </c>
      <c r="CV135" s="90">
        <f t="shared" si="43"/>
        <v>8.5088110000000157</v>
      </c>
      <c r="CZ135" s="160">
        <v>24.6</v>
      </c>
      <c r="DA135" s="110">
        <f t="shared" si="44"/>
        <v>2.1521909999999771</v>
      </c>
      <c r="DB135" s="72">
        <v>1051</v>
      </c>
      <c r="DC135" s="90">
        <f t="shared" si="45"/>
        <v>3.8134020000000475</v>
      </c>
      <c r="DD135" s="72">
        <v>246</v>
      </c>
      <c r="DE135" s="90">
        <f t="shared" si="46"/>
        <v>3.1014170000000174</v>
      </c>
      <c r="DP135" s="72">
        <v>531</v>
      </c>
      <c r="DQ135" s="90">
        <f t="shared" si="47"/>
        <v>0.81874999999999809</v>
      </c>
    </row>
    <row r="136" spans="30:121" x14ac:dyDescent="0.35">
      <c r="AD136" s="102">
        <v>142</v>
      </c>
      <c r="AE136" s="72">
        <f t="shared" si="39"/>
        <v>2.3600000000000199</v>
      </c>
      <c r="AO136" s="164">
        <v>67</v>
      </c>
      <c r="AP136" s="90">
        <v>35</v>
      </c>
      <c r="BI136" s="139">
        <v>3.42</v>
      </c>
      <c r="BJ136" s="90">
        <f t="shared" si="40"/>
        <v>1.1428571239999656</v>
      </c>
      <c r="BM136" s="61"/>
      <c r="BN136" s="61"/>
      <c r="BO136" s="61"/>
      <c r="BP136" s="61"/>
      <c r="BQ136" s="61"/>
      <c r="BR136" s="61"/>
      <c r="BS136" s="61"/>
      <c r="BT136" s="61"/>
      <c r="BU136" s="61"/>
      <c r="BV136" s="61"/>
      <c r="CD136" s="100">
        <v>882</v>
      </c>
      <c r="CE136" s="90">
        <f t="shared" si="41"/>
        <v>7.5999760000000487</v>
      </c>
      <c r="CS136" s="102">
        <v>907</v>
      </c>
      <c r="CT136" s="90">
        <f t="shared" si="42"/>
        <v>9.5652680000000316</v>
      </c>
      <c r="CU136" s="72">
        <v>967</v>
      </c>
      <c r="CV136" s="90">
        <f t="shared" si="43"/>
        <v>8.4210920000000158</v>
      </c>
      <c r="CZ136" s="160">
        <v>24.7</v>
      </c>
      <c r="DA136" s="110">
        <f t="shared" si="44"/>
        <v>2.1304519999999769</v>
      </c>
      <c r="DB136" s="72">
        <v>1052</v>
      </c>
      <c r="DC136" s="90">
        <f t="shared" si="45"/>
        <v>3.8043440000000475</v>
      </c>
      <c r="DD136" s="72">
        <v>247</v>
      </c>
      <c r="DE136" s="90">
        <f t="shared" si="46"/>
        <v>3.0869240000000175</v>
      </c>
      <c r="DP136" s="72">
        <v>532</v>
      </c>
      <c r="DQ136" s="90">
        <f t="shared" si="47"/>
        <v>0.82499999999999807</v>
      </c>
    </row>
    <row r="137" spans="30:121" x14ac:dyDescent="0.35">
      <c r="AD137" s="102">
        <v>143</v>
      </c>
      <c r="AE137" s="72">
        <f t="shared" si="39"/>
        <v>2.3400000000000198</v>
      </c>
      <c r="AO137" s="164">
        <v>67.5</v>
      </c>
      <c r="AP137" s="90">
        <v>35</v>
      </c>
      <c r="BI137" s="139">
        <v>3.43</v>
      </c>
      <c r="BJ137" s="90">
        <f t="shared" si="40"/>
        <v>0.99999998099996568</v>
      </c>
      <c r="BM137" s="61"/>
      <c r="BN137" s="61"/>
      <c r="BO137" s="61"/>
      <c r="BP137" s="61"/>
      <c r="BQ137" s="61"/>
      <c r="BR137" s="61"/>
      <c r="BS137" s="61"/>
      <c r="BT137" s="61"/>
      <c r="BU137" s="61"/>
      <c r="BV137" s="61"/>
      <c r="CD137" s="72">
        <v>883</v>
      </c>
      <c r="CE137" s="90">
        <f t="shared" si="41"/>
        <v>7.5817940000000483</v>
      </c>
      <c r="CS137" s="102">
        <v>908</v>
      </c>
      <c r="CT137" s="90">
        <f t="shared" si="42"/>
        <v>9.4862170000000319</v>
      </c>
      <c r="CU137" s="72">
        <v>968</v>
      </c>
      <c r="CV137" s="90">
        <f t="shared" si="43"/>
        <v>8.3333730000000159</v>
      </c>
      <c r="CZ137" s="160">
        <v>24.8</v>
      </c>
      <c r="DA137" s="110">
        <f t="shared" si="44"/>
        <v>2.1087129999999767</v>
      </c>
      <c r="DB137" s="72">
        <v>1053</v>
      </c>
      <c r="DC137" s="90">
        <f t="shared" si="45"/>
        <v>3.7952860000000475</v>
      </c>
      <c r="DD137" s="72">
        <v>248</v>
      </c>
      <c r="DE137" s="90">
        <f t="shared" si="46"/>
        <v>3.0724310000000177</v>
      </c>
      <c r="DP137" s="72">
        <v>533</v>
      </c>
      <c r="DQ137" s="90">
        <f t="shared" si="47"/>
        <v>0.83124999999999805</v>
      </c>
    </row>
    <row r="138" spans="30:121" x14ac:dyDescent="0.35">
      <c r="AD138" s="102">
        <v>144</v>
      </c>
      <c r="AE138" s="72">
        <f t="shared" si="39"/>
        <v>2.3200000000000198</v>
      </c>
      <c r="AO138" s="164">
        <v>68</v>
      </c>
      <c r="AP138" s="90">
        <v>35</v>
      </c>
      <c r="BI138" s="139">
        <v>3.44</v>
      </c>
      <c r="BJ138" s="90">
        <f t="shared" si="40"/>
        <v>0.85714283799996571</v>
      </c>
      <c r="BM138" s="61"/>
      <c r="BN138" s="61"/>
      <c r="BO138" s="61"/>
      <c r="BP138" s="61"/>
      <c r="BQ138" s="61"/>
      <c r="BR138" s="61"/>
      <c r="BS138" s="61"/>
      <c r="BT138" s="61"/>
      <c r="BU138" s="61"/>
      <c r="BV138" s="61"/>
      <c r="CD138" s="100">
        <v>884</v>
      </c>
      <c r="CE138" s="90">
        <f t="shared" si="41"/>
        <v>7.563612000000048</v>
      </c>
      <c r="CS138" s="102">
        <v>909</v>
      </c>
      <c r="CT138" s="90">
        <f t="shared" si="42"/>
        <v>9.4071660000000321</v>
      </c>
      <c r="CU138" s="72">
        <v>969</v>
      </c>
      <c r="CV138" s="90">
        <f t="shared" si="43"/>
        <v>8.245654000000016</v>
      </c>
      <c r="CZ138" s="160">
        <v>24.9</v>
      </c>
      <c r="DA138" s="110">
        <f t="shared" si="44"/>
        <v>2.0869739999999766</v>
      </c>
      <c r="DB138" s="72">
        <v>1054</v>
      </c>
      <c r="DC138" s="90">
        <f t="shared" si="45"/>
        <v>3.7862280000000474</v>
      </c>
      <c r="DD138" s="72">
        <v>249</v>
      </c>
      <c r="DE138" s="90">
        <f t="shared" si="46"/>
        <v>3.0579380000000178</v>
      </c>
      <c r="DP138" s="72">
        <v>534</v>
      </c>
      <c r="DQ138" s="90">
        <f t="shared" si="47"/>
        <v>0.83749999999999802</v>
      </c>
    </row>
    <row r="139" spans="30:121" x14ac:dyDescent="0.35">
      <c r="AD139" s="102">
        <v>145</v>
      </c>
      <c r="AE139" s="72">
        <f t="shared" si="39"/>
        <v>2.3000000000000198</v>
      </c>
      <c r="AO139" s="164">
        <v>68.5</v>
      </c>
      <c r="AP139" s="90">
        <v>35</v>
      </c>
      <c r="BI139" s="139">
        <v>3.45</v>
      </c>
      <c r="BJ139" s="90">
        <f t="shared" si="40"/>
        <v>0.71428569499996575</v>
      </c>
      <c r="BM139" s="61"/>
      <c r="BN139" s="61"/>
      <c r="BO139" s="61"/>
      <c r="BP139" s="61"/>
      <c r="BQ139" s="61"/>
      <c r="BR139" s="61"/>
      <c r="BS139" s="61"/>
      <c r="BT139" s="61"/>
      <c r="BU139" s="61"/>
      <c r="BV139" s="61"/>
      <c r="CD139" s="72">
        <v>885</v>
      </c>
      <c r="CE139" s="90">
        <f t="shared" si="41"/>
        <v>7.5454300000000476</v>
      </c>
      <c r="CS139" s="102">
        <v>910</v>
      </c>
      <c r="CT139" s="90">
        <f t="shared" si="42"/>
        <v>9.3281150000000324</v>
      </c>
      <c r="CU139" s="72">
        <v>970</v>
      </c>
      <c r="CV139" s="90">
        <f t="shared" si="43"/>
        <v>8.1579350000000161</v>
      </c>
      <c r="CZ139" s="160">
        <v>25</v>
      </c>
      <c r="DA139" s="110">
        <f t="shared" si="44"/>
        <v>2.0652349999999764</v>
      </c>
      <c r="DB139" s="72">
        <v>1055</v>
      </c>
      <c r="DC139" s="90">
        <f t="shared" si="45"/>
        <v>3.7771700000000474</v>
      </c>
      <c r="DD139" s="72">
        <v>250</v>
      </c>
      <c r="DE139" s="90">
        <f t="shared" si="46"/>
        <v>3.0434450000000179</v>
      </c>
      <c r="DP139" s="72">
        <v>535</v>
      </c>
      <c r="DQ139" s="90">
        <f t="shared" si="47"/>
        <v>0.843749999999998</v>
      </c>
    </row>
    <row r="140" spans="30:121" x14ac:dyDescent="0.35">
      <c r="AD140" s="102">
        <v>146</v>
      </c>
      <c r="AE140" s="72">
        <f t="shared" si="39"/>
        <v>2.2800000000000198</v>
      </c>
      <c r="AO140" s="164">
        <v>69</v>
      </c>
      <c r="AP140" s="90">
        <v>35</v>
      </c>
      <c r="BI140" s="139">
        <v>3.46</v>
      </c>
      <c r="BJ140" s="90">
        <f t="shared" si="40"/>
        <v>0.57142855199996578</v>
      </c>
      <c r="BM140" s="61"/>
      <c r="BN140" s="61"/>
      <c r="BO140" s="61"/>
      <c r="BP140" s="61"/>
      <c r="BQ140" s="61"/>
      <c r="BR140" s="61"/>
      <c r="BS140" s="61"/>
      <c r="BT140" s="61"/>
      <c r="BU140" s="61"/>
      <c r="BV140" s="61"/>
      <c r="CD140" s="100">
        <v>886</v>
      </c>
      <c r="CE140" s="90">
        <f t="shared" si="41"/>
        <v>7.5272480000000472</v>
      </c>
      <c r="CS140" s="102">
        <v>911</v>
      </c>
      <c r="CT140" s="90">
        <f t="shared" si="42"/>
        <v>9.2490640000000326</v>
      </c>
      <c r="CU140" s="72">
        <v>971</v>
      </c>
      <c r="CV140" s="90">
        <f t="shared" si="43"/>
        <v>8.0702160000000163</v>
      </c>
      <c r="CZ140" s="160">
        <v>25.1</v>
      </c>
      <c r="DA140" s="110">
        <f t="shared" si="44"/>
        <v>2.0434959999999762</v>
      </c>
      <c r="DB140" s="72">
        <v>1056</v>
      </c>
      <c r="DC140" s="90">
        <f t="shared" si="45"/>
        <v>3.7681120000000474</v>
      </c>
      <c r="DD140" s="72">
        <v>251</v>
      </c>
      <c r="DE140" s="90">
        <f t="shared" si="46"/>
        <v>3.0289520000000181</v>
      </c>
      <c r="DP140" s="72">
        <v>536</v>
      </c>
      <c r="DQ140" s="90">
        <f t="shared" si="47"/>
        <v>0.84999999999999798</v>
      </c>
    </row>
    <row r="141" spans="30:121" x14ac:dyDescent="0.35">
      <c r="AD141" s="102">
        <v>147</v>
      </c>
      <c r="AE141" s="72">
        <f t="shared" si="39"/>
        <v>2.2600000000000198</v>
      </c>
      <c r="AO141" s="164">
        <v>69.5</v>
      </c>
      <c r="AP141" s="90">
        <v>35</v>
      </c>
      <c r="BI141" s="139">
        <v>3.47</v>
      </c>
      <c r="BJ141" s="90">
        <f t="shared" si="40"/>
        <v>0.42857140899996582</v>
      </c>
      <c r="BM141" s="61"/>
      <c r="BN141" s="61"/>
      <c r="BO141" s="61"/>
      <c r="BP141" s="61"/>
      <c r="BQ141" s="61"/>
      <c r="BR141" s="61"/>
      <c r="BS141" s="61"/>
      <c r="BT141" s="61"/>
      <c r="BU141" s="61"/>
      <c r="BV141" s="61"/>
      <c r="CD141" s="72">
        <v>887</v>
      </c>
      <c r="CE141" s="90">
        <f t="shared" si="41"/>
        <v>7.5090660000000469</v>
      </c>
      <c r="CS141" s="102">
        <v>912</v>
      </c>
      <c r="CT141" s="90">
        <f t="shared" si="42"/>
        <v>9.1700130000000328</v>
      </c>
      <c r="CU141" s="72">
        <v>972</v>
      </c>
      <c r="CV141" s="90">
        <f t="shared" si="43"/>
        <v>7.9824970000000164</v>
      </c>
      <c r="CZ141" s="160">
        <v>25.2</v>
      </c>
      <c r="DA141" s="110">
        <f t="shared" si="44"/>
        <v>2.021756999999976</v>
      </c>
      <c r="DB141" s="72">
        <v>1057</v>
      </c>
      <c r="DC141" s="90">
        <f t="shared" si="45"/>
        <v>3.7590540000000474</v>
      </c>
      <c r="DD141" s="72">
        <v>252</v>
      </c>
      <c r="DE141" s="90">
        <f t="shared" si="46"/>
        <v>3.0144590000000182</v>
      </c>
      <c r="DP141" s="72">
        <v>537</v>
      </c>
      <c r="DQ141" s="90">
        <f t="shared" si="47"/>
        <v>0.85624999999999796</v>
      </c>
    </row>
    <row r="142" spans="30:121" x14ac:dyDescent="0.35">
      <c r="AD142" s="102">
        <v>148</v>
      </c>
      <c r="AE142" s="72">
        <f t="shared" si="39"/>
        <v>2.2400000000000198</v>
      </c>
      <c r="AO142" s="164">
        <v>70</v>
      </c>
      <c r="AP142" s="90">
        <v>35</v>
      </c>
      <c r="BI142" s="139">
        <v>3.48</v>
      </c>
      <c r="BJ142" s="90">
        <f t="shared" si="40"/>
        <v>0.28571426599996586</v>
      </c>
      <c r="BM142" s="61"/>
      <c r="BN142" s="61"/>
      <c r="BO142" s="61"/>
      <c r="BP142" s="61"/>
      <c r="BQ142" s="61"/>
      <c r="BR142" s="61"/>
      <c r="BS142" s="61"/>
      <c r="BT142" s="61"/>
      <c r="BU142" s="61"/>
      <c r="BV142" s="61"/>
      <c r="CD142" s="100">
        <v>888</v>
      </c>
      <c r="CE142" s="90">
        <f t="shared" si="41"/>
        <v>7.4908840000000465</v>
      </c>
      <c r="CS142" s="102">
        <v>913</v>
      </c>
      <c r="CT142" s="90">
        <f t="shared" si="42"/>
        <v>9.0909620000000331</v>
      </c>
      <c r="CU142" s="72">
        <v>973</v>
      </c>
      <c r="CV142" s="90">
        <f t="shared" si="43"/>
        <v>7.8947780000000165</v>
      </c>
      <c r="CZ142" s="160">
        <v>25.3</v>
      </c>
      <c r="DA142" s="110">
        <f t="shared" si="44"/>
        <v>2.0000179999999759</v>
      </c>
      <c r="DB142" s="72">
        <v>1058</v>
      </c>
      <c r="DC142" s="90">
        <f t="shared" si="45"/>
        <v>3.7499960000000474</v>
      </c>
      <c r="DD142" s="72">
        <v>253</v>
      </c>
      <c r="DE142" s="90">
        <f t="shared" si="46"/>
        <v>2.9999660000000183</v>
      </c>
      <c r="DP142" s="72">
        <v>538</v>
      </c>
      <c r="DQ142" s="90">
        <f t="shared" si="47"/>
        <v>0.86249999999999793</v>
      </c>
    </row>
    <row r="143" spans="30:121" x14ac:dyDescent="0.35">
      <c r="AD143" s="102">
        <v>149</v>
      </c>
      <c r="AE143" s="72">
        <f t="shared" si="39"/>
        <v>2.2200000000000197</v>
      </c>
      <c r="AO143" s="164">
        <v>70.5</v>
      </c>
      <c r="AP143" s="90">
        <v>35</v>
      </c>
      <c r="BI143" s="139">
        <v>3.49</v>
      </c>
      <c r="BJ143" s="90">
        <f t="shared" si="40"/>
        <v>0.14285712299996586</v>
      </c>
      <c r="BM143" s="61"/>
      <c r="BN143" s="61"/>
      <c r="BO143" s="61"/>
      <c r="BP143" s="61"/>
      <c r="BQ143" s="61"/>
      <c r="BR143" s="61"/>
      <c r="BS143" s="61"/>
      <c r="BT143" s="61"/>
      <c r="BU143" s="61"/>
      <c r="BV143" s="61"/>
      <c r="CD143" s="72">
        <v>889</v>
      </c>
      <c r="CE143" s="90">
        <f t="shared" si="41"/>
        <v>7.4727020000000461</v>
      </c>
      <c r="CS143" s="102">
        <v>914</v>
      </c>
      <c r="CT143" s="90">
        <f t="shared" si="42"/>
        <v>9.0119110000000333</v>
      </c>
      <c r="CU143" s="72">
        <v>974</v>
      </c>
      <c r="CV143" s="90">
        <f t="shared" si="43"/>
        <v>7.8070590000000166</v>
      </c>
      <c r="CZ143" s="160">
        <v>25.4</v>
      </c>
      <c r="DA143" s="110">
        <f t="shared" si="44"/>
        <v>1.9782789999999759</v>
      </c>
      <c r="DB143" s="72">
        <v>1059</v>
      </c>
      <c r="DC143" s="90">
        <f t="shared" si="45"/>
        <v>3.7409380000000474</v>
      </c>
      <c r="DD143" s="72">
        <v>254</v>
      </c>
      <c r="DE143" s="90">
        <f t="shared" si="46"/>
        <v>2.9854730000000185</v>
      </c>
      <c r="DP143" s="72">
        <v>539</v>
      </c>
      <c r="DQ143" s="90">
        <f t="shared" si="47"/>
        <v>0.86874999999999791</v>
      </c>
    </row>
    <row r="144" spans="30:121" x14ac:dyDescent="0.35">
      <c r="AD144" s="102">
        <v>150</v>
      </c>
      <c r="AE144" s="72">
        <f t="shared" si="39"/>
        <v>2.2000000000000197</v>
      </c>
      <c r="AO144" s="164">
        <v>71</v>
      </c>
      <c r="AP144" s="90">
        <v>35</v>
      </c>
      <c r="BI144" s="139">
        <v>3.5</v>
      </c>
      <c r="BJ144" s="90">
        <v>0</v>
      </c>
      <c r="BM144" s="61"/>
      <c r="BN144" s="61"/>
      <c r="BO144" s="61"/>
      <c r="BP144" s="61"/>
      <c r="BQ144" s="61"/>
      <c r="BR144" s="61"/>
      <c r="BS144" s="61"/>
      <c r="BT144" s="61"/>
      <c r="BU144" s="61"/>
      <c r="BV144" s="61"/>
      <c r="CD144" s="100">
        <v>890</v>
      </c>
      <c r="CE144" s="90">
        <f t="shared" si="41"/>
        <v>7.4545200000000458</v>
      </c>
      <c r="CS144" s="102">
        <v>915</v>
      </c>
      <c r="CT144" s="90">
        <f t="shared" si="42"/>
        <v>8.9328600000000336</v>
      </c>
      <c r="CU144" s="72">
        <v>975</v>
      </c>
      <c r="CV144" s="90">
        <f t="shared" si="43"/>
        <v>7.7193400000000167</v>
      </c>
      <c r="CZ144" s="160">
        <v>25.5</v>
      </c>
      <c r="DA144" s="110">
        <f t="shared" si="44"/>
        <v>1.956539999999976</v>
      </c>
      <c r="DB144" s="72">
        <v>1060</v>
      </c>
      <c r="DC144" s="90">
        <f t="shared" si="45"/>
        <v>3.7318800000000474</v>
      </c>
      <c r="DD144" s="72">
        <v>255</v>
      </c>
      <c r="DE144" s="90">
        <f t="shared" si="46"/>
        <v>2.9709800000000186</v>
      </c>
      <c r="DP144" s="72">
        <v>540</v>
      </c>
      <c r="DQ144" s="90">
        <f t="shared" si="47"/>
        <v>0.87499999999999789</v>
      </c>
    </row>
    <row r="145" spans="30:121" ht="29" x14ac:dyDescent="0.35">
      <c r="AD145" s="102">
        <v>151</v>
      </c>
      <c r="AE145" s="72">
        <f t="shared" si="39"/>
        <v>2.1800000000000197</v>
      </c>
      <c r="AO145" s="164">
        <v>71.5</v>
      </c>
      <c r="AP145" s="90">
        <v>35</v>
      </c>
      <c r="BI145" s="109" t="s">
        <v>235</v>
      </c>
      <c r="BJ145" s="90" t="s">
        <v>265</v>
      </c>
      <c r="BM145" s="61"/>
      <c r="BN145" s="61"/>
      <c r="BO145" s="61"/>
      <c r="BP145" s="61"/>
      <c r="BQ145" s="61"/>
      <c r="BR145" s="61"/>
      <c r="BS145" s="61"/>
      <c r="BT145" s="61"/>
      <c r="BU145" s="61"/>
      <c r="BV145" s="61"/>
      <c r="CD145" s="72">
        <v>891</v>
      </c>
      <c r="CE145" s="90">
        <f t="shared" si="41"/>
        <v>7.4363380000000454</v>
      </c>
      <c r="CS145" s="102">
        <v>916</v>
      </c>
      <c r="CT145" s="90">
        <f t="shared" si="42"/>
        <v>8.8538090000000338</v>
      </c>
      <c r="CU145" s="72">
        <v>976</v>
      </c>
      <c r="CV145" s="90">
        <f t="shared" si="43"/>
        <v>7.6316210000000169</v>
      </c>
      <c r="CZ145" s="160">
        <v>25.599999999999898</v>
      </c>
      <c r="DA145" s="110">
        <f t="shared" si="44"/>
        <v>1.934800999999976</v>
      </c>
      <c r="DB145" s="72">
        <v>1061</v>
      </c>
      <c r="DC145" s="90">
        <f t="shared" si="45"/>
        <v>3.7228220000000474</v>
      </c>
      <c r="DD145" s="72">
        <v>256</v>
      </c>
      <c r="DE145" s="90">
        <f t="shared" si="46"/>
        <v>2.9564870000000187</v>
      </c>
      <c r="DP145" s="72">
        <v>541</v>
      </c>
      <c r="DQ145" s="90">
        <f t="shared" si="47"/>
        <v>0.88124999999999787</v>
      </c>
    </row>
    <row r="146" spans="30:121" x14ac:dyDescent="0.35">
      <c r="AD146" s="102">
        <v>152</v>
      </c>
      <c r="AE146" s="72">
        <f t="shared" si="39"/>
        <v>2.1600000000000197</v>
      </c>
      <c r="AO146" s="164">
        <v>72</v>
      </c>
      <c r="AP146" s="90">
        <v>35</v>
      </c>
      <c r="BM146" s="61"/>
      <c r="BN146" s="61"/>
      <c r="BO146" s="61"/>
      <c r="BP146" s="61"/>
      <c r="BQ146" s="61"/>
      <c r="BR146" s="61"/>
      <c r="BS146" s="61"/>
      <c r="BT146" s="61"/>
      <c r="BU146" s="61"/>
      <c r="BV146" s="61"/>
      <c r="CD146" s="100">
        <v>892</v>
      </c>
      <c r="CE146" s="90">
        <f t="shared" si="41"/>
        <v>7.418156000000045</v>
      </c>
      <c r="CS146" s="102">
        <v>917</v>
      </c>
      <c r="CT146" s="90">
        <f t="shared" si="42"/>
        <v>8.774758000000034</v>
      </c>
      <c r="CU146" s="72">
        <v>977</v>
      </c>
      <c r="CV146" s="90">
        <f t="shared" si="43"/>
        <v>7.543902000000017</v>
      </c>
      <c r="CZ146" s="160">
        <v>25.6999999999999</v>
      </c>
      <c r="DA146" s="110">
        <f t="shared" si="44"/>
        <v>1.9130619999999761</v>
      </c>
      <c r="DB146" s="72">
        <v>1062</v>
      </c>
      <c r="DC146" s="90">
        <f t="shared" si="45"/>
        <v>3.7137640000000474</v>
      </c>
      <c r="DD146" s="72">
        <v>257</v>
      </c>
      <c r="DE146" s="90">
        <f t="shared" si="46"/>
        <v>2.9419940000000189</v>
      </c>
      <c r="DP146" s="72">
        <v>542</v>
      </c>
      <c r="DQ146" s="90">
        <f t="shared" si="47"/>
        <v>0.88749999999999785</v>
      </c>
    </row>
    <row r="147" spans="30:121" x14ac:dyDescent="0.35">
      <c r="AD147" s="102">
        <v>153</v>
      </c>
      <c r="AE147" s="72">
        <f t="shared" si="39"/>
        <v>2.1400000000000197</v>
      </c>
      <c r="AO147" s="164">
        <v>72.5</v>
      </c>
      <c r="AP147" s="90">
        <v>35</v>
      </c>
      <c r="BM147" s="61"/>
      <c r="BN147" s="61"/>
      <c r="BO147" s="61"/>
      <c r="BP147" s="61"/>
      <c r="BQ147" s="61"/>
      <c r="BR147" s="61"/>
      <c r="BS147" s="61"/>
      <c r="BT147" s="61"/>
      <c r="BU147" s="61"/>
      <c r="BV147" s="61"/>
      <c r="CD147" s="72">
        <v>893</v>
      </c>
      <c r="CE147" s="90">
        <f t="shared" si="41"/>
        <v>7.3999740000000447</v>
      </c>
      <c r="CS147" s="102">
        <v>918</v>
      </c>
      <c r="CT147" s="90">
        <f t="shared" si="42"/>
        <v>8.6957070000000343</v>
      </c>
      <c r="CU147" s="72">
        <v>978</v>
      </c>
      <c r="CV147" s="90">
        <f t="shared" si="43"/>
        <v>7.4561830000000171</v>
      </c>
      <c r="CZ147" s="160">
        <v>25.799999999999901</v>
      </c>
      <c r="DA147" s="110">
        <f t="shared" si="44"/>
        <v>1.8913229999999761</v>
      </c>
      <c r="DB147" s="72">
        <v>1063</v>
      </c>
      <c r="DC147" s="90">
        <f t="shared" si="45"/>
        <v>3.7047060000000474</v>
      </c>
      <c r="DD147" s="72">
        <v>258</v>
      </c>
      <c r="DE147" s="90">
        <f t="shared" si="46"/>
        <v>2.927501000000019</v>
      </c>
      <c r="DP147" s="72">
        <v>543</v>
      </c>
      <c r="DQ147" s="90">
        <f t="shared" si="47"/>
        <v>0.89374999999999782</v>
      </c>
    </row>
    <row r="148" spans="30:121" x14ac:dyDescent="0.35">
      <c r="AD148" s="102">
        <v>154</v>
      </c>
      <c r="AE148" s="72">
        <f t="shared" si="39"/>
        <v>2.1200000000000196</v>
      </c>
      <c r="AO148" s="164">
        <v>73</v>
      </c>
      <c r="AP148" s="90">
        <v>35</v>
      </c>
      <c r="BM148" s="61"/>
      <c r="BN148" s="61"/>
      <c r="BO148" s="61"/>
      <c r="BP148" s="61"/>
      <c r="BQ148" s="61"/>
      <c r="BR148" s="61"/>
      <c r="BS148" s="61"/>
      <c r="BT148" s="61"/>
      <c r="BU148" s="61"/>
      <c r="BV148" s="61"/>
      <c r="CD148" s="100">
        <v>894</v>
      </c>
      <c r="CE148" s="90">
        <f t="shared" si="41"/>
        <v>7.3817920000000443</v>
      </c>
      <c r="CS148" s="102">
        <v>919</v>
      </c>
      <c r="CT148" s="90">
        <f t="shared" si="42"/>
        <v>8.6166560000000345</v>
      </c>
      <c r="CU148" s="72">
        <v>979</v>
      </c>
      <c r="CV148" s="90">
        <f t="shared" si="43"/>
        <v>7.3684640000000172</v>
      </c>
      <c r="CZ148" s="160">
        <v>25.899999999999899</v>
      </c>
      <c r="DA148" s="110">
        <f t="shared" si="44"/>
        <v>1.8695839999999762</v>
      </c>
      <c r="DB148" s="72">
        <v>1064</v>
      </c>
      <c r="DC148" s="90">
        <f t="shared" si="45"/>
        <v>3.6956480000000473</v>
      </c>
      <c r="DD148" s="72">
        <v>259</v>
      </c>
      <c r="DE148" s="90">
        <f t="shared" si="46"/>
        <v>2.9130080000000191</v>
      </c>
      <c r="DP148" s="72">
        <v>544</v>
      </c>
      <c r="DQ148" s="90">
        <f t="shared" si="47"/>
        <v>0.8999999999999978</v>
      </c>
    </row>
    <row r="149" spans="30:121" x14ac:dyDescent="0.35">
      <c r="AD149" s="102">
        <v>155</v>
      </c>
      <c r="AE149" s="72">
        <f t="shared" si="39"/>
        <v>2.1000000000000196</v>
      </c>
      <c r="AO149" s="164">
        <v>73.5</v>
      </c>
      <c r="AP149" s="90">
        <v>35</v>
      </c>
      <c r="BM149" s="61"/>
      <c r="BN149" s="61"/>
      <c r="BO149" s="61"/>
      <c r="BP149" s="61"/>
      <c r="BQ149" s="61"/>
      <c r="BR149" s="61"/>
      <c r="BS149" s="61"/>
      <c r="BT149" s="61"/>
      <c r="BU149" s="61"/>
      <c r="BV149" s="61"/>
      <c r="CD149" s="72">
        <v>895</v>
      </c>
      <c r="CE149" s="90">
        <f t="shared" si="41"/>
        <v>7.363610000000044</v>
      </c>
      <c r="CS149" s="102">
        <v>920</v>
      </c>
      <c r="CT149" s="90">
        <f t="shared" si="42"/>
        <v>8.5376050000000347</v>
      </c>
      <c r="CU149" s="72">
        <v>980</v>
      </c>
      <c r="CV149" s="90">
        <f t="shared" si="43"/>
        <v>7.2807450000000173</v>
      </c>
      <c r="CZ149" s="160">
        <v>25.999999999999901</v>
      </c>
      <c r="DA149" s="110">
        <f t="shared" si="44"/>
        <v>1.8478449999999762</v>
      </c>
      <c r="DB149" s="72">
        <v>1065</v>
      </c>
      <c r="DC149" s="90">
        <f t="shared" si="45"/>
        <v>3.6865900000000473</v>
      </c>
      <c r="DD149" s="72">
        <v>260</v>
      </c>
      <c r="DE149" s="90">
        <f t="shared" si="46"/>
        <v>2.8985150000000193</v>
      </c>
      <c r="DP149" s="72">
        <v>545</v>
      </c>
      <c r="DQ149" s="90">
        <f t="shared" si="47"/>
        <v>0.90624999999999778</v>
      </c>
    </row>
    <row r="150" spans="30:121" x14ac:dyDescent="0.35">
      <c r="AD150" s="102">
        <v>156</v>
      </c>
      <c r="AE150" s="72">
        <f t="shared" si="39"/>
        <v>2.0800000000000196</v>
      </c>
      <c r="AO150" s="164">
        <v>74</v>
      </c>
      <c r="AP150" s="90">
        <v>35</v>
      </c>
      <c r="BM150" s="61"/>
      <c r="BN150" s="61"/>
      <c r="BO150" s="61"/>
      <c r="BP150" s="61"/>
      <c r="BQ150" s="61"/>
      <c r="BR150" s="61"/>
      <c r="BS150" s="61"/>
      <c r="BT150" s="61"/>
      <c r="BU150" s="61"/>
      <c r="BV150" s="61"/>
      <c r="CD150" s="100">
        <v>896</v>
      </c>
      <c r="CE150" s="90">
        <f t="shared" si="41"/>
        <v>7.3454280000000436</v>
      </c>
      <c r="CS150" s="102">
        <v>921</v>
      </c>
      <c r="CT150" s="90">
        <f t="shared" si="42"/>
        <v>8.458554000000035</v>
      </c>
      <c r="CU150" s="72">
        <v>981</v>
      </c>
      <c r="CV150" s="90">
        <f t="shared" si="43"/>
        <v>7.1930260000000175</v>
      </c>
      <c r="CZ150" s="160">
        <v>26.099999999999898</v>
      </c>
      <c r="DA150" s="110">
        <f t="shared" si="44"/>
        <v>1.8261059999999762</v>
      </c>
      <c r="DB150" s="72">
        <v>1066</v>
      </c>
      <c r="DC150" s="90">
        <f t="shared" si="45"/>
        <v>3.6775320000000473</v>
      </c>
      <c r="DD150" s="72">
        <v>261</v>
      </c>
      <c r="DE150" s="90">
        <f t="shared" si="46"/>
        <v>2.8840220000000194</v>
      </c>
      <c r="DP150" s="72">
        <v>546</v>
      </c>
      <c r="DQ150" s="90">
        <f t="shared" si="47"/>
        <v>0.91249999999999776</v>
      </c>
    </row>
    <row r="151" spans="30:121" x14ac:dyDescent="0.35">
      <c r="AD151" s="102">
        <v>157</v>
      </c>
      <c r="AE151" s="72">
        <f t="shared" si="39"/>
        <v>2.0600000000000196</v>
      </c>
      <c r="AO151" s="164">
        <v>74.5</v>
      </c>
      <c r="AP151" s="90">
        <v>35</v>
      </c>
      <c r="BM151" s="61"/>
      <c r="BN151" s="61"/>
      <c r="BO151" s="61"/>
      <c r="BP151" s="61"/>
      <c r="BQ151" s="61"/>
      <c r="BR151" s="61"/>
      <c r="BS151" s="61"/>
      <c r="BT151" s="61"/>
      <c r="BU151" s="61"/>
      <c r="BV151" s="61"/>
      <c r="CD151" s="72">
        <v>897</v>
      </c>
      <c r="CE151" s="90">
        <f t="shared" si="41"/>
        <v>7.3272460000000432</v>
      </c>
      <c r="CS151" s="102">
        <v>922</v>
      </c>
      <c r="CT151" s="90">
        <f t="shared" si="42"/>
        <v>8.3795030000000352</v>
      </c>
      <c r="CU151" s="72">
        <v>982</v>
      </c>
      <c r="CV151" s="90">
        <f t="shared" si="43"/>
        <v>7.1053070000000176</v>
      </c>
      <c r="CZ151" s="160">
        <v>26.1999999999999</v>
      </c>
      <c r="DA151" s="110">
        <f t="shared" si="44"/>
        <v>1.8043669999999763</v>
      </c>
      <c r="DB151" s="72">
        <v>1067</v>
      </c>
      <c r="DC151" s="90">
        <f t="shared" si="45"/>
        <v>3.6684740000000473</v>
      </c>
      <c r="DD151" s="72">
        <v>262</v>
      </c>
      <c r="DE151" s="90">
        <f t="shared" si="46"/>
        <v>2.8695290000000195</v>
      </c>
      <c r="DP151" s="72">
        <v>547</v>
      </c>
      <c r="DQ151" s="90">
        <f t="shared" si="47"/>
        <v>0.91874999999999774</v>
      </c>
    </row>
    <row r="152" spans="30:121" x14ac:dyDescent="0.35">
      <c r="AD152" s="102">
        <v>158</v>
      </c>
      <c r="AE152" s="72">
        <f t="shared" si="39"/>
        <v>2.0400000000000196</v>
      </c>
      <c r="AO152" s="164">
        <v>75</v>
      </c>
      <c r="AP152" s="90">
        <v>35</v>
      </c>
      <c r="BM152" s="61"/>
      <c r="BN152" s="61"/>
      <c r="BO152" s="61"/>
      <c r="BP152" s="61"/>
      <c r="BQ152" s="61"/>
      <c r="BR152" s="61"/>
      <c r="BS152" s="61"/>
      <c r="BT152" s="61"/>
      <c r="BU152" s="61"/>
      <c r="BV152" s="61"/>
      <c r="CD152" s="100">
        <v>898</v>
      </c>
      <c r="CE152" s="90">
        <f t="shared" si="41"/>
        <v>7.3090640000000429</v>
      </c>
      <c r="CS152" s="102">
        <v>923</v>
      </c>
      <c r="CT152" s="90">
        <f t="shared" si="42"/>
        <v>8.3004520000000355</v>
      </c>
      <c r="CU152" s="72">
        <v>983</v>
      </c>
      <c r="CV152" s="90">
        <f t="shared" si="43"/>
        <v>7.0175880000000177</v>
      </c>
      <c r="CZ152" s="160">
        <v>26.299999999999901</v>
      </c>
      <c r="DA152" s="110">
        <f t="shared" si="44"/>
        <v>1.7826279999999763</v>
      </c>
      <c r="DB152" s="72">
        <v>1068</v>
      </c>
      <c r="DC152" s="90">
        <f t="shared" si="45"/>
        <v>3.6594160000000473</v>
      </c>
      <c r="DD152" s="72">
        <v>263</v>
      </c>
      <c r="DE152" s="90">
        <f t="shared" si="46"/>
        <v>2.8550360000000197</v>
      </c>
      <c r="DP152" s="72">
        <v>548</v>
      </c>
      <c r="DQ152" s="90">
        <f t="shared" si="47"/>
        <v>0.92499999999999771</v>
      </c>
    </row>
    <row r="153" spans="30:121" x14ac:dyDescent="0.35">
      <c r="AD153" s="102">
        <v>159</v>
      </c>
      <c r="AE153" s="72">
        <f t="shared" si="39"/>
        <v>2.0200000000000196</v>
      </c>
      <c r="AO153" s="164">
        <v>75.5</v>
      </c>
      <c r="AP153" s="90">
        <v>35</v>
      </c>
      <c r="BM153" s="61"/>
      <c r="BN153" s="61"/>
      <c r="BO153" s="61"/>
      <c r="BP153" s="61"/>
      <c r="BQ153" s="61"/>
      <c r="BR153" s="61"/>
      <c r="BS153" s="61"/>
      <c r="BT153" s="61"/>
      <c r="BU153" s="61"/>
      <c r="BV153" s="61"/>
      <c r="CD153" s="72">
        <v>899</v>
      </c>
      <c r="CE153" s="90">
        <f t="shared" si="41"/>
        <v>7.2908820000000425</v>
      </c>
      <c r="CS153" s="102">
        <v>924</v>
      </c>
      <c r="CT153" s="90">
        <f t="shared" si="42"/>
        <v>8.2214010000000357</v>
      </c>
      <c r="CU153" s="72">
        <v>984</v>
      </c>
      <c r="CV153" s="90">
        <f t="shared" si="43"/>
        <v>6.9298690000000178</v>
      </c>
      <c r="CZ153" s="160">
        <v>26.399999999999899</v>
      </c>
      <c r="DA153" s="110">
        <f t="shared" si="44"/>
        <v>1.7608889999999764</v>
      </c>
      <c r="DB153" s="72">
        <v>1069</v>
      </c>
      <c r="DC153" s="90">
        <f t="shared" si="45"/>
        <v>3.6503580000000473</v>
      </c>
      <c r="DD153" s="72">
        <v>264</v>
      </c>
      <c r="DE153" s="90">
        <f t="shared" si="46"/>
        <v>2.8405430000000198</v>
      </c>
      <c r="DP153" s="72">
        <v>549</v>
      </c>
      <c r="DQ153" s="90">
        <f t="shared" si="47"/>
        <v>0.93124999999999769</v>
      </c>
    </row>
    <row r="154" spans="30:121" x14ac:dyDescent="0.35">
      <c r="AD154" s="102">
        <v>160</v>
      </c>
      <c r="AE154" s="72">
        <f t="shared" si="39"/>
        <v>2.0000000000000195</v>
      </c>
      <c r="AO154" s="164">
        <v>76</v>
      </c>
      <c r="AP154" s="90">
        <v>35</v>
      </c>
      <c r="BM154" s="61"/>
      <c r="BN154" s="61"/>
      <c r="BO154" s="61"/>
      <c r="BP154" s="61"/>
      <c r="BQ154" s="61"/>
      <c r="BR154" s="61"/>
      <c r="BS154" s="61"/>
      <c r="BT154" s="61"/>
      <c r="BU154" s="61"/>
      <c r="BV154" s="61"/>
      <c r="CD154" s="100">
        <v>900</v>
      </c>
      <c r="CE154" s="90">
        <f t="shared" si="41"/>
        <v>7.2727000000000421</v>
      </c>
      <c r="CS154" s="102">
        <v>925</v>
      </c>
      <c r="CT154" s="90">
        <f t="shared" si="42"/>
        <v>8.1423500000000359</v>
      </c>
      <c r="CU154" s="72">
        <v>985</v>
      </c>
      <c r="CV154" s="90">
        <f t="shared" si="43"/>
        <v>6.8421500000000179</v>
      </c>
      <c r="CZ154" s="160">
        <v>26.499999999999901</v>
      </c>
      <c r="DA154" s="110">
        <f t="shared" si="44"/>
        <v>1.7391499999999764</v>
      </c>
      <c r="DB154" s="72">
        <v>1070</v>
      </c>
      <c r="DC154" s="90">
        <f t="shared" si="45"/>
        <v>3.6413000000000473</v>
      </c>
      <c r="DD154" s="72">
        <v>265</v>
      </c>
      <c r="DE154" s="90">
        <f t="shared" si="46"/>
        <v>2.8260500000000199</v>
      </c>
      <c r="DP154" s="72">
        <v>550</v>
      </c>
      <c r="DQ154" s="90">
        <f t="shared" si="47"/>
        <v>0.93749999999999767</v>
      </c>
    </row>
    <row r="155" spans="30:121" x14ac:dyDescent="0.35">
      <c r="AD155" s="102">
        <v>161</v>
      </c>
      <c r="AE155" s="72">
        <f t="shared" si="39"/>
        <v>1.9800000000000195</v>
      </c>
      <c r="AO155" s="164">
        <v>76.5</v>
      </c>
      <c r="AP155" s="90">
        <v>35</v>
      </c>
      <c r="BM155" s="61"/>
      <c r="BN155" s="61"/>
      <c r="BO155" s="61"/>
      <c r="BP155" s="61"/>
      <c r="BQ155" s="61"/>
      <c r="BR155" s="61"/>
      <c r="BS155" s="61"/>
      <c r="BT155" s="61"/>
      <c r="BU155" s="61"/>
      <c r="BV155" s="61"/>
      <c r="CD155" s="72">
        <v>901</v>
      </c>
      <c r="CE155" s="90">
        <f t="shared" si="41"/>
        <v>7.2545180000000418</v>
      </c>
      <c r="CS155" s="102">
        <v>926</v>
      </c>
      <c r="CT155" s="90">
        <f t="shared" si="42"/>
        <v>8.0632990000000362</v>
      </c>
      <c r="CU155" s="72">
        <v>986</v>
      </c>
      <c r="CV155" s="90">
        <f t="shared" si="43"/>
        <v>6.7544310000000181</v>
      </c>
      <c r="CZ155" s="160">
        <v>26.599999999999898</v>
      </c>
      <c r="DA155" s="110">
        <f t="shared" si="44"/>
        <v>1.7174109999999765</v>
      </c>
      <c r="DB155" s="72">
        <v>1071</v>
      </c>
      <c r="DC155" s="90">
        <f t="shared" si="45"/>
        <v>3.6322420000000473</v>
      </c>
      <c r="DD155" s="72">
        <v>266</v>
      </c>
      <c r="DE155" s="90">
        <f t="shared" si="46"/>
        <v>2.8115570000000201</v>
      </c>
      <c r="DP155" s="72">
        <v>551</v>
      </c>
      <c r="DQ155" s="90">
        <f t="shared" si="47"/>
        <v>0.94374999999999765</v>
      </c>
    </row>
    <row r="156" spans="30:121" x14ac:dyDescent="0.35">
      <c r="AD156" s="102">
        <v>162</v>
      </c>
      <c r="AE156" s="72">
        <f t="shared" si="39"/>
        <v>1.9600000000000195</v>
      </c>
      <c r="AO156" s="164">
        <v>77</v>
      </c>
      <c r="AP156" s="90">
        <v>35</v>
      </c>
      <c r="BM156" s="61"/>
      <c r="BN156" s="61"/>
      <c r="BO156" s="61"/>
      <c r="BP156" s="61"/>
      <c r="BQ156" s="61"/>
      <c r="BR156" s="61"/>
      <c r="BS156" s="61"/>
      <c r="BT156" s="61"/>
      <c r="BU156" s="61"/>
      <c r="BV156" s="61"/>
      <c r="CD156" s="100">
        <v>902</v>
      </c>
      <c r="CE156" s="90">
        <f t="shared" si="41"/>
        <v>7.2363360000000414</v>
      </c>
      <c r="CS156" s="102">
        <v>927</v>
      </c>
      <c r="CT156" s="90">
        <f t="shared" si="42"/>
        <v>7.9842480000000364</v>
      </c>
      <c r="CU156" s="72">
        <v>987</v>
      </c>
      <c r="CV156" s="90">
        <f t="shared" si="43"/>
        <v>6.6667120000000182</v>
      </c>
      <c r="CZ156" s="160">
        <v>26.6999999999999</v>
      </c>
      <c r="DA156" s="110">
        <f t="shared" si="44"/>
        <v>1.6956719999999765</v>
      </c>
      <c r="DB156" s="72">
        <v>1072</v>
      </c>
      <c r="DC156" s="90">
        <f t="shared" si="45"/>
        <v>3.6231840000000473</v>
      </c>
      <c r="DD156" s="72">
        <v>267</v>
      </c>
      <c r="DE156" s="90">
        <f t="shared" si="46"/>
        <v>2.7970640000000202</v>
      </c>
      <c r="DP156" s="72">
        <v>552</v>
      </c>
      <c r="DQ156" s="90">
        <f t="shared" si="47"/>
        <v>0.94999999999999762</v>
      </c>
    </row>
    <row r="157" spans="30:121" x14ac:dyDescent="0.35">
      <c r="AD157" s="102">
        <v>163</v>
      </c>
      <c r="AE157" s="72">
        <f t="shared" si="39"/>
        <v>1.9400000000000195</v>
      </c>
      <c r="AO157" s="164">
        <v>77.5</v>
      </c>
      <c r="AP157" s="90">
        <v>35</v>
      </c>
      <c r="BM157" s="61"/>
      <c r="BN157" s="61"/>
      <c r="BO157" s="61"/>
      <c r="BP157" s="61"/>
      <c r="BQ157" s="61"/>
      <c r="BR157" s="61"/>
      <c r="BS157" s="61"/>
      <c r="BT157" s="61"/>
      <c r="BU157" s="61"/>
      <c r="BV157" s="61"/>
      <c r="CD157" s="72">
        <v>903</v>
      </c>
      <c r="CE157" s="90">
        <f t="shared" si="41"/>
        <v>7.218154000000041</v>
      </c>
      <c r="CS157" s="102">
        <v>928</v>
      </c>
      <c r="CT157" s="90">
        <f t="shared" si="42"/>
        <v>7.9051970000000367</v>
      </c>
      <c r="CU157" s="72">
        <v>988</v>
      </c>
      <c r="CV157" s="90">
        <f t="shared" si="43"/>
        <v>6.5789930000000183</v>
      </c>
      <c r="CZ157" s="160">
        <v>26.799999999999901</v>
      </c>
      <c r="DA157" s="110">
        <f t="shared" si="44"/>
        <v>1.6739329999999766</v>
      </c>
      <c r="DB157" s="72">
        <v>1073</v>
      </c>
      <c r="DC157" s="90">
        <f t="shared" si="45"/>
        <v>3.6141260000000472</v>
      </c>
      <c r="DD157" s="72">
        <v>268</v>
      </c>
      <c r="DE157" s="90">
        <f t="shared" si="46"/>
        <v>2.7825710000000203</v>
      </c>
      <c r="DP157" s="72">
        <v>553</v>
      </c>
      <c r="DQ157" s="90">
        <f t="shared" si="47"/>
        <v>0.9562499999999976</v>
      </c>
    </row>
    <row r="158" spans="30:121" x14ac:dyDescent="0.35">
      <c r="AD158" s="102">
        <v>164</v>
      </c>
      <c r="AE158" s="72">
        <f t="shared" si="39"/>
        <v>1.9200000000000195</v>
      </c>
      <c r="AO158" s="164">
        <v>78</v>
      </c>
      <c r="AP158" s="90">
        <v>35</v>
      </c>
      <c r="BM158" s="61"/>
      <c r="BN158" s="61"/>
      <c r="BO158" s="61"/>
      <c r="BP158" s="61"/>
      <c r="BQ158" s="61"/>
      <c r="BR158" s="61"/>
      <c r="BS158" s="61"/>
      <c r="BT158" s="61"/>
      <c r="BU158" s="61"/>
      <c r="BV158" s="61"/>
      <c r="CD158" s="100">
        <v>904</v>
      </c>
      <c r="CE158" s="90">
        <f t="shared" si="41"/>
        <v>7.1999720000000407</v>
      </c>
      <c r="CS158" s="102">
        <v>929</v>
      </c>
      <c r="CT158" s="90">
        <f t="shared" si="42"/>
        <v>7.8261460000000369</v>
      </c>
      <c r="CU158" s="72">
        <v>989</v>
      </c>
      <c r="CV158" s="90">
        <f t="shared" si="43"/>
        <v>6.4912740000000184</v>
      </c>
      <c r="CZ158" s="160">
        <v>26.899999999999899</v>
      </c>
      <c r="DA158" s="110">
        <f t="shared" si="44"/>
        <v>1.6521939999999766</v>
      </c>
      <c r="DB158" s="72">
        <v>1074</v>
      </c>
      <c r="DC158" s="90">
        <f t="shared" si="45"/>
        <v>3.6050680000000472</v>
      </c>
      <c r="DD158" s="72">
        <v>269</v>
      </c>
      <c r="DE158" s="90">
        <f t="shared" si="46"/>
        <v>2.7680780000000205</v>
      </c>
      <c r="DP158" s="72">
        <v>554</v>
      </c>
      <c r="DQ158" s="90">
        <f t="shared" si="47"/>
        <v>0.96249999999999758</v>
      </c>
    </row>
    <row r="159" spans="30:121" x14ac:dyDescent="0.35">
      <c r="AD159" s="102">
        <v>165</v>
      </c>
      <c r="AE159" s="72">
        <f t="shared" si="39"/>
        <v>1.9000000000000195</v>
      </c>
      <c r="AO159" s="164">
        <v>78.5</v>
      </c>
      <c r="AP159" s="90">
        <v>35</v>
      </c>
      <c r="BM159" s="61"/>
      <c r="BN159" s="61"/>
      <c r="BO159" s="61"/>
      <c r="BP159" s="61"/>
      <c r="BQ159" s="61"/>
      <c r="BR159" s="61"/>
      <c r="BS159" s="61"/>
      <c r="BT159" s="61"/>
      <c r="BU159" s="61"/>
      <c r="BV159" s="61"/>
      <c r="CD159" s="72">
        <v>905</v>
      </c>
      <c r="CE159" s="90">
        <f t="shared" si="41"/>
        <v>7.1817900000000403</v>
      </c>
      <c r="CS159" s="102">
        <v>930</v>
      </c>
      <c r="CT159" s="90">
        <f t="shared" si="42"/>
        <v>7.7470950000000371</v>
      </c>
      <c r="CU159" s="72">
        <v>990</v>
      </c>
      <c r="CV159" s="90">
        <f t="shared" si="43"/>
        <v>6.4035550000000185</v>
      </c>
      <c r="CZ159" s="160">
        <v>26.999999999999901</v>
      </c>
      <c r="DA159" s="110">
        <f t="shared" si="44"/>
        <v>1.6304549999999767</v>
      </c>
      <c r="DB159" s="72">
        <v>1075</v>
      </c>
      <c r="DC159" s="90">
        <f t="shared" si="45"/>
        <v>3.5960100000000472</v>
      </c>
      <c r="DD159" s="72">
        <v>270</v>
      </c>
      <c r="DE159" s="90">
        <f t="shared" si="46"/>
        <v>2.7535850000000206</v>
      </c>
      <c r="DP159" s="72">
        <v>555</v>
      </c>
      <c r="DQ159" s="90">
        <f t="shared" si="47"/>
        <v>0.96874999999999756</v>
      </c>
    </row>
    <row r="160" spans="30:121" x14ac:dyDescent="0.35">
      <c r="AD160" s="102">
        <v>166</v>
      </c>
      <c r="AE160" s="72">
        <f t="shared" si="39"/>
        <v>1.8800000000000194</v>
      </c>
      <c r="AO160" s="164">
        <v>79</v>
      </c>
      <c r="AP160" s="90">
        <v>35</v>
      </c>
      <c r="BM160" s="61"/>
      <c r="BN160" s="61"/>
      <c r="BO160" s="61"/>
      <c r="BP160" s="61"/>
      <c r="BQ160" s="61"/>
      <c r="BR160" s="61"/>
      <c r="BS160" s="61"/>
      <c r="BT160" s="61"/>
      <c r="BU160" s="61"/>
      <c r="BV160" s="61"/>
      <c r="CD160" s="100">
        <v>906</v>
      </c>
      <c r="CE160" s="90">
        <f t="shared" si="41"/>
        <v>7.1636080000000399</v>
      </c>
      <c r="CS160" s="102">
        <v>931</v>
      </c>
      <c r="CT160" s="90">
        <f t="shared" si="42"/>
        <v>7.6680440000000374</v>
      </c>
      <c r="CU160" s="72">
        <v>991</v>
      </c>
      <c r="CV160" s="90">
        <f t="shared" si="43"/>
        <v>6.3158360000000187</v>
      </c>
      <c r="CZ160" s="160">
        <v>27.099999999999898</v>
      </c>
      <c r="DA160" s="110">
        <f t="shared" si="44"/>
        <v>1.6087159999999767</v>
      </c>
      <c r="DB160" s="72">
        <v>1076</v>
      </c>
      <c r="DC160" s="90">
        <f t="shared" si="45"/>
        <v>3.5869520000000472</v>
      </c>
      <c r="DD160" s="72">
        <v>271</v>
      </c>
      <c r="DE160" s="90">
        <f t="shared" si="46"/>
        <v>2.7390920000000207</v>
      </c>
      <c r="DP160" s="72">
        <v>556</v>
      </c>
      <c r="DQ160" s="90">
        <f t="shared" si="47"/>
        <v>0.97499999999999754</v>
      </c>
    </row>
    <row r="161" spans="30:121" x14ac:dyDescent="0.35">
      <c r="AD161" s="102">
        <v>167</v>
      </c>
      <c r="AE161" s="72">
        <f t="shared" si="39"/>
        <v>1.8600000000000194</v>
      </c>
      <c r="AO161" s="164">
        <v>79.5</v>
      </c>
      <c r="AP161" s="90">
        <v>35</v>
      </c>
      <c r="BM161" s="61"/>
      <c r="BN161" s="61"/>
      <c r="BO161" s="61"/>
      <c r="BP161" s="61"/>
      <c r="BQ161" s="61"/>
      <c r="BR161" s="61"/>
      <c r="BS161" s="61"/>
      <c r="BT161" s="61"/>
      <c r="BU161" s="61"/>
      <c r="BV161" s="61"/>
      <c r="CD161" s="72">
        <v>907</v>
      </c>
      <c r="CE161" s="90">
        <f t="shared" si="41"/>
        <v>7.1454260000000396</v>
      </c>
      <c r="CS161" s="102">
        <v>932</v>
      </c>
      <c r="CT161" s="90">
        <f t="shared" si="42"/>
        <v>7.5889930000000376</v>
      </c>
      <c r="CU161" s="72">
        <v>992</v>
      </c>
      <c r="CV161" s="90">
        <f t="shared" si="43"/>
        <v>6.2281170000000188</v>
      </c>
      <c r="CZ161" s="160">
        <v>27.1999999999999</v>
      </c>
      <c r="DA161" s="110">
        <f t="shared" si="44"/>
        <v>1.5869769999999768</v>
      </c>
      <c r="DB161" s="72">
        <v>1077</v>
      </c>
      <c r="DC161" s="90">
        <f t="shared" si="45"/>
        <v>3.5778940000000472</v>
      </c>
      <c r="DD161" s="72">
        <v>272</v>
      </c>
      <c r="DE161" s="90">
        <f t="shared" si="46"/>
        <v>2.7245990000000209</v>
      </c>
      <c r="DP161" s="72">
        <v>557</v>
      </c>
      <c r="DQ161" s="90">
        <f t="shared" si="47"/>
        <v>0.98124999999999751</v>
      </c>
    </row>
    <row r="162" spans="30:121" x14ac:dyDescent="0.35">
      <c r="AD162" s="102">
        <v>168</v>
      </c>
      <c r="AE162" s="72">
        <f t="shared" si="39"/>
        <v>1.8400000000000194</v>
      </c>
      <c r="AO162" s="164">
        <v>80</v>
      </c>
      <c r="AP162" s="90">
        <v>35</v>
      </c>
      <c r="BM162" s="61"/>
      <c r="BN162" s="61"/>
      <c r="BO162" s="61"/>
      <c r="BP162" s="61"/>
      <c r="BQ162" s="61"/>
      <c r="BR162" s="61"/>
      <c r="BS162" s="61"/>
      <c r="BT162" s="61"/>
      <c r="BU162" s="61"/>
      <c r="BV162" s="61"/>
      <c r="CD162" s="100">
        <v>908</v>
      </c>
      <c r="CE162" s="90">
        <f t="shared" si="41"/>
        <v>7.1272440000000392</v>
      </c>
      <c r="CS162" s="102">
        <v>933</v>
      </c>
      <c r="CT162" s="90">
        <f t="shared" si="42"/>
        <v>7.5099420000000379</v>
      </c>
      <c r="CU162" s="72">
        <v>993</v>
      </c>
      <c r="CV162" s="90">
        <f t="shared" si="43"/>
        <v>6.1403980000000189</v>
      </c>
      <c r="CZ162" s="160">
        <v>27.299999999999901</v>
      </c>
      <c r="DA162" s="110">
        <f t="shared" si="44"/>
        <v>1.5652379999999768</v>
      </c>
      <c r="DB162" s="72">
        <v>1078</v>
      </c>
      <c r="DC162" s="90">
        <f t="shared" si="45"/>
        <v>3.5688360000000472</v>
      </c>
      <c r="DD162" s="72">
        <v>273</v>
      </c>
      <c r="DE162" s="90">
        <f t="shared" si="46"/>
        <v>2.710106000000021</v>
      </c>
      <c r="DP162" s="72">
        <v>558</v>
      </c>
      <c r="DQ162" s="90">
        <f t="shared" si="47"/>
        <v>0.98749999999999749</v>
      </c>
    </row>
    <row r="163" spans="30:121" x14ac:dyDescent="0.35">
      <c r="AD163" s="102">
        <v>169</v>
      </c>
      <c r="AE163" s="72">
        <f t="shared" si="39"/>
        <v>1.8200000000000194</v>
      </c>
      <c r="AO163" s="164">
        <v>80.5</v>
      </c>
      <c r="AP163" s="90">
        <v>35</v>
      </c>
      <c r="BM163" s="61"/>
      <c r="BN163" s="61"/>
      <c r="BO163" s="61"/>
      <c r="BP163" s="61"/>
      <c r="BQ163" s="61"/>
      <c r="BR163" s="61"/>
      <c r="BS163" s="61"/>
      <c r="BT163" s="61"/>
      <c r="BU163" s="61"/>
      <c r="BV163" s="61"/>
      <c r="CD163" s="72">
        <v>909</v>
      </c>
      <c r="CE163" s="90">
        <f t="shared" si="41"/>
        <v>7.1090620000000389</v>
      </c>
      <c r="CS163" s="102">
        <v>934</v>
      </c>
      <c r="CT163" s="90">
        <f t="shared" si="42"/>
        <v>7.4308910000000381</v>
      </c>
      <c r="CU163" s="72">
        <v>994</v>
      </c>
      <c r="CV163" s="90">
        <f t="shared" si="43"/>
        <v>6.052679000000019</v>
      </c>
      <c r="CZ163" s="160">
        <v>27.399999999999899</v>
      </c>
      <c r="DA163" s="110">
        <f t="shared" si="44"/>
        <v>1.5434989999999769</v>
      </c>
      <c r="DB163" s="72">
        <v>1079</v>
      </c>
      <c r="DC163" s="90">
        <f t="shared" si="45"/>
        <v>3.5597780000000472</v>
      </c>
      <c r="DD163" s="72">
        <v>274</v>
      </c>
      <c r="DE163" s="90">
        <f t="shared" si="46"/>
        <v>2.6956130000000211</v>
      </c>
      <c r="DP163" s="72">
        <v>559</v>
      </c>
      <c r="DQ163" s="90">
        <f t="shared" si="47"/>
        <v>0.99374999999999747</v>
      </c>
    </row>
    <row r="164" spans="30:121" x14ac:dyDescent="0.35">
      <c r="AD164" s="102">
        <v>170</v>
      </c>
      <c r="AE164" s="72">
        <f t="shared" si="39"/>
        <v>1.8000000000000194</v>
      </c>
      <c r="AO164" s="164">
        <v>81</v>
      </c>
      <c r="AP164" s="90">
        <v>35</v>
      </c>
      <c r="BM164" s="61"/>
      <c r="BN164" s="61"/>
      <c r="BO164" s="61"/>
      <c r="BP164" s="61"/>
      <c r="BQ164" s="61"/>
      <c r="BR164" s="61"/>
      <c r="BS164" s="61"/>
      <c r="BT164" s="61"/>
      <c r="BU164" s="61"/>
      <c r="BV164" s="61"/>
      <c r="CD164" s="100">
        <v>910</v>
      </c>
      <c r="CE164" s="90">
        <f t="shared" si="41"/>
        <v>7.0908800000000385</v>
      </c>
      <c r="CS164" s="102">
        <v>935</v>
      </c>
      <c r="CT164" s="90">
        <f t="shared" si="42"/>
        <v>7.3518400000000383</v>
      </c>
      <c r="CU164" s="72">
        <v>995</v>
      </c>
      <c r="CV164" s="90">
        <f t="shared" si="43"/>
        <v>5.9649600000000191</v>
      </c>
      <c r="CZ164" s="160">
        <v>27.499999999999901</v>
      </c>
      <c r="DA164" s="110">
        <f t="shared" si="44"/>
        <v>1.5217599999999769</v>
      </c>
      <c r="DB164" s="72">
        <v>1080</v>
      </c>
      <c r="DC164" s="90">
        <f t="shared" si="45"/>
        <v>3.5507200000000472</v>
      </c>
      <c r="DD164" s="72">
        <v>275</v>
      </c>
      <c r="DE164" s="90">
        <f t="shared" si="46"/>
        <v>2.6811200000000213</v>
      </c>
      <c r="DP164" s="72">
        <v>560</v>
      </c>
      <c r="DQ164" s="90">
        <f t="shared" si="47"/>
        <v>0.99999999999999745</v>
      </c>
    </row>
    <row r="165" spans="30:121" x14ac:dyDescent="0.35">
      <c r="AD165" s="102">
        <v>171</v>
      </c>
      <c r="AE165" s="72">
        <f t="shared" si="39"/>
        <v>1.7800000000000193</v>
      </c>
      <c r="AO165" s="164">
        <v>81.5</v>
      </c>
      <c r="AP165" s="90">
        <v>35</v>
      </c>
      <c r="BM165" s="61"/>
      <c r="BN165" s="61"/>
      <c r="BO165" s="61"/>
      <c r="BP165" s="61"/>
      <c r="BQ165" s="61"/>
      <c r="BR165" s="61"/>
      <c r="BS165" s="61"/>
      <c r="BT165" s="61"/>
      <c r="BU165" s="61"/>
      <c r="BV165" s="61"/>
      <c r="CD165" s="72">
        <v>911</v>
      </c>
      <c r="CE165" s="90">
        <f t="shared" si="41"/>
        <v>7.0726980000000381</v>
      </c>
      <c r="CS165" s="102">
        <v>936</v>
      </c>
      <c r="CT165" s="90">
        <f t="shared" si="42"/>
        <v>7.2727890000000386</v>
      </c>
      <c r="CU165" s="72">
        <v>996</v>
      </c>
      <c r="CV165" s="90">
        <f t="shared" si="43"/>
        <v>5.8772410000000193</v>
      </c>
      <c r="CZ165" s="160">
        <v>27.599999999999898</v>
      </c>
      <c r="DA165" s="110">
        <f t="shared" si="44"/>
        <v>1.500020999999977</v>
      </c>
      <c r="DB165" s="72">
        <v>1081</v>
      </c>
      <c r="DC165" s="90">
        <f t="shared" si="45"/>
        <v>3.5416620000000472</v>
      </c>
      <c r="DD165" s="72">
        <v>276</v>
      </c>
      <c r="DE165" s="90">
        <f t="shared" si="46"/>
        <v>2.6666270000000214</v>
      </c>
      <c r="DP165" s="72">
        <v>561</v>
      </c>
      <c r="DQ165" s="90">
        <f t="shared" si="47"/>
        <v>1.0062499999999974</v>
      </c>
    </row>
    <row r="166" spans="30:121" x14ac:dyDescent="0.35">
      <c r="AD166" s="102">
        <v>172</v>
      </c>
      <c r="AE166" s="72">
        <f t="shared" si="39"/>
        <v>1.7600000000000193</v>
      </c>
      <c r="AO166" s="164">
        <v>82</v>
      </c>
      <c r="AP166" s="90">
        <v>35</v>
      </c>
      <c r="BM166" s="61"/>
      <c r="BN166" s="61"/>
      <c r="BO166" s="61"/>
      <c r="BP166" s="61"/>
      <c r="BQ166" s="61"/>
      <c r="BR166" s="61"/>
      <c r="BS166" s="61"/>
      <c r="BT166" s="61"/>
      <c r="BU166" s="61"/>
      <c r="BV166" s="61"/>
      <c r="CD166" s="100">
        <v>912</v>
      </c>
      <c r="CE166" s="90">
        <f t="shared" si="41"/>
        <v>7.0545160000000378</v>
      </c>
      <c r="CS166" s="102">
        <v>937</v>
      </c>
      <c r="CT166" s="90">
        <f t="shared" si="42"/>
        <v>7.1937380000000388</v>
      </c>
      <c r="CU166" s="72">
        <v>997</v>
      </c>
      <c r="CV166" s="90">
        <f t="shared" si="43"/>
        <v>5.7895220000000194</v>
      </c>
      <c r="CZ166" s="160">
        <v>27.6999999999999</v>
      </c>
      <c r="DA166" s="110">
        <f t="shared" si="44"/>
        <v>1.478281999999977</v>
      </c>
      <c r="DB166" s="72">
        <v>1082</v>
      </c>
      <c r="DC166" s="90">
        <f t="shared" si="45"/>
        <v>3.5326040000000472</v>
      </c>
      <c r="DD166" s="72">
        <v>277</v>
      </c>
      <c r="DE166" s="90">
        <f t="shared" si="46"/>
        <v>2.6521340000000215</v>
      </c>
      <c r="DP166" s="72">
        <v>562</v>
      </c>
      <c r="DQ166" s="90">
        <f t="shared" si="47"/>
        <v>1.0124999999999975</v>
      </c>
    </row>
    <row r="167" spans="30:121" x14ac:dyDescent="0.35">
      <c r="AD167" s="102">
        <v>173</v>
      </c>
      <c r="AE167" s="72">
        <f t="shared" si="39"/>
        <v>1.7400000000000193</v>
      </c>
      <c r="AO167" s="164">
        <v>82.5</v>
      </c>
      <c r="AP167" s="90">
        <v>35</v>
      </c>
      <c r="BM167" s="61"/>
      <c r="BN167" s="61"/>
      <c r="BO167" s="61"/>
      <c r="BP167" s="61"/>
      <c r="BQ167" s="61"/>
      <c r="BR167" s="61"/>
      <c r="BS167" s="61"/>
      <c r="BT167" s="61"/>
      <c r="BU167" s="61"/>
      <c r="BV167" s="61"/>
      <c r="CD167" s="72">
        <v>913</v>
      </c>
      <c r="CE167" s="90">
        <f t="shared" si="41"/>
        <v>7.0363340000000374</v>
      </c>
      <c r="CS167" s="102">
        <v>938</v>
      </c>
      <c r="CT167" s="90">
        <f t="shared" si="42"/>
        <v>7.1146870000000391</v>
      </c>
      <c r="CU167" s="72">
        <v>998</v>
      </c>
      <c r="CV167" s="90">
        <f t="shared" si="43"/>
        <v>5.7018030000000195</v>
      </c>
      <c r="CZ167" s="160">
        <v>27.799999999999901</v>
      </c>
      <c r="DA167" s="110">
        <f t="shared" si="44"/>
        <v>1.4565429999999771</v>
      </c>
      <c r="DB167" s="72">
        <v>1083</v>
      </c>
      <c r="DC167" s="90">
        <f t="shared" si="45"/>
        <v>3.5235460000000471</v>
      </c>
      <c r="DD167" s="72">
        <v>278</v>
      </c>
      <c r="DE167" s="90">
        <f t="shared" si="46"/>
        <v>2.6376410000000217</v>
      </c>
      <c r="DP167" s="72">
        <v>563</v>
      </c>
      <c r="DQ167" s="90">
        <f t="shared" si="47"/>
        <v>1.0187499999999976</v>
      </c>
    </row>
    <row r="168" spans="30:121" x14ac:dyDescent="0.35">
      <c r="AD168" s="102">
        <v>174</v>
      </c>
      <c r="AE168" s="72">
        <f t="shared" si="39"/>
        <v>1.7200000000000193</v>
      </c>
      <c r="AO168" s="164">
        <v>83</v>
      </c>
      <c r="AP168" s="90">
        <v>35</v>
      </c>
      <c r="BM168" s="61"/>
      <c r="BN168" s="61"/>
      <c r="BO168" s="61"/>
      <c r="BP168" s="61"/>
      <c r="BQ168" s="61"/>
      <c r="BR168" s="61"/>
      <c r="BS168" s="61"/>
      <c r="BT168" s="61"/>
      <c r="BU168" s="61"/>
      <c r="BV168" s="61"/>
      <c r="CD168" s="100">
        <v>914</v>
      </c>
      <c r="CE168" s="90">
        <f t="shared" si="41"/>
        <v>7.018152000000037</v>
      </c>
      <c r="CS168" s="102">
        <v>939</v>
      </c>
      <c r="CT168" s="90">
        <f t="shared" si="42"/>
        <v>7.0356360000000393</v>
      </c>
      <c r="CU168" s="72">
        <v>999</v>
      </c>
      <c r="CV168" s="90">
        <f t="shared" si="43"/>
        <v>5.6140840000000196</v>
      </c>
      <c r="CZ168" s="160">
        <v>27.899999999999899</v>
      </c>
      <c r="DA168" s="110">
        <f t="shared" si="44"/>
        <v>1.4348039999999771</v>
      </c>
      <c r="DB168" s="72">
        <v>1084</v>
      </c>
      <c r="DC168" s="90">
        <f t="shared" si="45"/>
        <v>3.5144880000000471</v>
      </c>
      <c r="DD168" s="72">
        <v>279</v>
      </c>
      <c r="DE168" s="90">
        <f t="shared" si="46"/>
        <v>2.6231480000000218</v>
      </c>
      <c r="DP168" s="72">
        <v>564</v>
      </c>
      <c r="DQ168" s="90">
        <f t="shared" si="47"/>
        <v>1.0249999999999977</v>
      </c>
    </row>
    <row r="169" spans="30:121" x14ac:dyDescent="0.35">
      <c r="AD169" s="102">
        <v>175</v>
      </c>
      <c r="AE169" s="72">
        <f t="shared" si="39"/>
        <v>1.7000000000000193</v>
      </c>
      <c r="AO169" s="164">
        <v>83.5</v>
      </c>
      <c r="AP169" s="90">
        <v>35</v>
      </c>
      <c r="BM169" s="61"/>
      <c r="BN169" s="61"/>
      <c r="BO169" s="61"/>
      <c r="BP169" s="61"/>
      <c r="BQ169" s="61"/>
      <c r="BR169" s="61"/>
      <c r="BS169" s="61"/>
      <c r="BT169" s="61"/>
      <c r="BU169" s="61"/>
      <c r="BV169" s="61"/>
      <c r="CD169" s="72">
        <v>915</v>
      </c>
      <c r="CE169" s="90">
        <f t="shared" si="41"/>
        <v>6.9999700000000367</v>
      </c>
      <c r="CS169" s="102">
        <v>940</v>
      </c>
      <c r="CT169" s="90">
        <f t="shared" si="42"/>
        <v>6.9565850000000395</v>
      </c>
      <c r="CU169" s="72">
        <v>1000</v>
      </c>
      <c r="CV169" s="90">
        <f t="shared" si="43"/>
        <v>5.5263650000000197</v>
      </c>
      <c r="CZ169" s="160">
        <v>27.999999999999901</v>
      </c>
      <c r="DA169" s="110">
        <f t="shared" si="44"/>
        <v>1.4130649999999771</v>
      </c>
      <c r="DB169" s="72">
        <v>1085</v>
      </c>
      <c r="DC169" s="90">
        <f t="shared" si="45"/>
        <v>3.5054300000000471</v>
      </c>
      <c r="DD169" s="72">
        <v>280</v>
      </c>
      <c r="DE169" s="90">
        <f t="shared" si="46"/>
        <v>2.6086550000000219</v>
      </c>
      <c r="DP169" s="72">
        <v>565</v>
      </c>
      <c r="DQ169" s="90">
        <f t="shared" si="47"/>
        <v>1.0312499999999978</v>
      </c>
    </row>
    <row r="170" spans="30:121" x14ac:dyDescent="0.35">
      <c r="AD170" s="102">
        <v>176</v>
      </c>
      <c r="AE170" s="72">
        <f t="shared" si="39"/>
        <v>1.6800000000000193</v>
      </c>
      <c r="AO170" s="164">
        <v>84</v>
      </c>
      <c r="AP170" s="90">
        <v>35</v>
      </c>
      <c r="BM170" s="61"/>
      <c r="BN170" s="61"/>
      <c r="BO170" s="61"/>
      <c r="BP170" s="61"/>
      <c r="BQ170" s="61"/>
      <c r="BR170" s="61"/>
      <c r="BS170" s="61"/>
      <c r="BT170" s="61"/>
      <c r="BU170" s="61"/>
      <c r="BV170" s="61"/>
      <c r="CD170" s="100">
        <v>916</v>
      </c>
      <c r="CE170" s="90">
        <f t="shared" si="41"/>
        <v>6.9817880000000363</v>
      </c>
      <c r="CS170" s="102">
        <v>941</v>
      </c>
      <c r="CT170" s="90">
        <f t="shared" si="42"/>
        <v>6.8775340000000398</v>
      </c>
      <c r="CU170" s="72">
        <v>1001</v>
      </c>
      <c r="CV170" s="90">
        <f t="shared" si="43"/>
        <v>5.4386460000000199</v>
      </c>
      <c r="CZ170" s="160">
        <v>28.099999999999898</v>
      </c>
      <c r="DA170" s="110">
        <f t="shared" si="44"/>
        <v>1.3913259999999772</v>
      </c>
      <c r="DB170" s="72">
        <v>1086</v>
      </c>
      <c r="DC170" s="90">
        <f t="shared" si="45"/>
        <v>3.4963720000000471</v>
      </c>
      <c r="DD170" s="72">
        <v>281</v>
      </c>
      <c r="DE170" s="90">
        <f t="shared" si="46"/>
        <v>2.5941620000000221</v>
      </c>
      <c r="DP170" s="72">
        <v>566</v>
      </c>
      <c r="DQ170" s="90">
        <f t="shared" si="47"/>
        <v>1.0374999999999979</v>
      </c>
    </row>
    <row r="171" spans="30:121" x14ac:dyDescent="0.35">
      <c r="AD171" s="102">
        <v>177</v>
      </c>
      <c r="AE171" s="72">
        <f t="shared" si="39"/>
        <v>1.6600000000000192</v>
      </c>
      <c r="AO171" s="164">
        <v>84.5</v>
      </c>
      <c r="AP171" s="90">
        <v>35</v>
      </c>
      <c r="BM171" s="61"/>
      <c r="BN171" s="61"/>
      <c r="BO171" s="61"/>
      <c r="BP171" s="61"/>
      <c r="BQ171" s="61"/>
      <c r="BR171" s="61"/>
      <c r="BS171" s="61"/>
      <c r="BT171" s="61"/>
      <c r="BU171" s="61"/>
      <c r="BV171" s="61"/>
      <c r="CD171" s="72">
        <v>917</v>
      </c>
      <c r="CE171" s="90">
        <f t="shared" si="41"/>
        <v>6.9636060000000359</v>
      </c>
      <c r="CS171" s="102">
        <v>942</v>
      </c>
      <c r="CT171" s="90">
        <f t="shared" si="42"/>
        <v>6.79848300000004</v>
      </c>
      <c r="CU171" s="72">
        <v>1002</v>
      </c>
      <c r="CV171" s="90">
        <f t="shared" si="43"/>
        <v>5.35092700000002</v>
      </c>
      <c r="CZ171" s="160">
        <v>28.1999999999999</v>
      </c>
      <c r="DA171" s="110">
        <f t="shared" si="44"/>
        <v>1.3695869999999772</v>
      </c>
      <c r="DB171" s="72">
        <v>1087</v>
      </c>
      <c r="DC171" s="90">
        <f t="shared" si="45"/>
        <v>3.4873140000000471</v>
      </c>
      <c r="DD171" s="72">
        <v>282</v>
      </c>
      <c r="DE171" s="90">
        <f t="shared" si="46"/>
        <v>2.5796690000000222</v>
      </c>
      <c r="DP171" s="72">
        <v>567</v>
      </c>
      <c r="DQ171" s="90">
        <f t="shared" si="47"/>
        <v>1.043749999999998</v>
      </c>
    </row>
    <row r="172" spans="30:121" x14ac:dyDescent="0.35">
      <c r="AD172" s="102">
        <v>178</v>
      </c>
      <c r="AE172" s="72">
        <f t="shared" si="39"/>
        <v>1.6400000000000192</v>
      </c>
      <c r="AO172" s="164">
        <v>85</v>
      </c>
      <c r="AP172" s="90">
        <v>35</v>
      </c>
      <c r="BM172" s="61"/>
      <c r="BN172" s="61"/>
      <c r="BO172" s="61"/>
      <c r="BP172" s="61"/>
      <c r="BQ172" s="61"/>
      <c r="BR172" s="61"/>
      <c r="BS172" s="61"/>
      <c r="BT172" s="61"/>
      <c r="BU172" s="61"/>
      <c r="BV172" s="61"/>
      <c r="CD172" s="100">
        <v>918</v>
      </c>
      <c r="CE172" s="90">
        <f t="shared" si="41"/>
        <v>6.9454240000000356</v>
      </c>
      <c r="CS172" s="102">
        <v>943</v>
      </c>
      <c r="CT172" s="90">
        <f t="shared" si="42"/>
        <v>6.7194320000000403</v>
      </c>
      <c r="CU172" s="72">
        <v>1003</v>
      </c>
      <c r="CV172" s="90">
        <f t="shared" si="43"/>
        <v>5.2632080000000201</v>
      </c>
      <c r="CZ172" s="160">
        <v>28.299999999999901</v>
      </c>
      <c r="DA172" s="110">
        <f t="shared" si="44"/>
        <v>1.3478479999999773</v>
      </c>
      <c r="DB172" s="72">
        <v>1088</v>
      </c>
      <c r="DC172" s="90">
        <f t="shared" si="45"/>
        <v>3.4782560000000471</v>
      </c>
      <c r="DD172" s="72">
        <v>283</v>
      </c>
      <c r="DE172" s="90">
        <f t="shared" si="46"/>
        <v>2.5651760000000223</v>
      </c>
      <c r="DP172" s="72">
        <v>568</v>
      </c>
      <c r="DQ172" s="90">
        <f t="shared" si="47"/>
        <v>1.049999999999998</v>
      </c>
    </row>
    <row r="173" spans="30:121" x14ac:dyDescent="0.35">
      <c r="AD173" s="102">
        <v>179</v>
      </c>
      <c r="AE173" s="72">
        <f t="shared" si="39"/>
        <v>1.6200000000000192</v>
      </c>
      <c r="AO173" s="164">
        <v>85.5</v>
      </c>
      <c r="AP173" s="90">
        <v>35</v>
      </c>
      <c r="BM173" s="61"/>
      <c r="BN173" s="61"/>
      <c r="BO173" s="61"/>
      <c r="BP173" s="61"/>
      <c r="BQ173" s="61"/>
      <c r="BR173" s="61"/>
      <c r="BS173" s="61"/>
      <c r="BT173" s="61"/>
      <c r="BU173" s="61"/>
      <c r="BV173" s="61"/>
      <c r="CD173" s="72">
        <v>919</v>
      </c>
      <c r="CE173" s="90">
        <f t="shared" si="41"/>
        <v>6.9272420000000352</v>
      </c>
      <c r="CS173" s="102">
        <v>944</v>
      </c>
      <c r="CT173" s="90">
        <f t="shared" si="42"/>
        <v>6.6403810000000405</v>
      </c>
      <c r="CU173" s="72">
        <v>1004</v>
      </c>
      <c r="CV173" s="90">
        <f t="shared" si="43"/>
        <v>5.1754890000000202</v>
      </c>
      <c r="CZ173" s="160">
        <v>28.399999999999899</v>
      </c>
      <c r="DA173" s="110">
        <f t="shared" si="44"/>
        <v>1.3261089999999773</v>
      </c>
      <c r="DB173" s="72">
        <v>1089</v>
      </c>
      <c r="DC173" s="90">
        <f t="shared" si="45"/>
        <v>3.4691980000000471</v>
      </c>
      <c r="DD173" s="72">
        <v>284</v>
      </c>
      <c r="DE173" s="90">
        <f t="shared" si="46"/>
        <v>2.5506830000000225</v>
      </c>
      <c r="DP173" s="72">
        <v>569</v>
      </c>
      <c r="DQ173" s="90">
        <f t="shared" si="47"/>
        <v>1.0562499999999981</v>
      </c>
    </row>
    <row r="174" spans="30:121" x14ac:dyDescent="0.35">
      <c r="AD174" s="102">
        <v>180</v>
      </c>
      <c r="AE174" s="72">
        <f t="shared" si="39"/>
        <v>1.6000000000000192</v>
      </c>
      <c r="AO174" s="164">
        <v>86</v>
      </c>
      <c r="AP174" s="90">
        <v>35</v>
      </c>
      <c r="BM174" s="61"/>
      <c r="BN174" s="61"/>
      <c r="BO174" s="61"/>
      <c r="BP174" s="61"/>
      <c r="BQ174" s="61"/>
      <c r="BR174" s="61"/>
      <c r="BS174" s="61"/>
      <c r="BT174" s="61"/>
      <c r="BU174" s="61"/>
      <c r="BV174" s="61"/>
      <c r="CD174" s="100">
        <v>920</v>
      </c>
      <c r="CE174" s="90">
        <f t="shared" si="41"/>
        <v>6.9090600000000348</v>
      </c>
      <c r="CS174" s="102">
        <v>945</v>
      </c>
      <c r="CT174" s="90">
        <f t="shared" si="42"/>
        <v>6.5613300000000407</v>
      </c>
      <c r="CU174" s="72">
        <v>1005</v>
      </c>
      <c r="CV174" s="90">
        <f t="shared" si="43"/>
        <v>5.0877700000000203</v>
      </c>
      <c r="CZ174" s="160">
        <v>28.499999999999901</v>
      </c>
      <c r="DA174" s="110">
        <f t="shared" si="44"/>
        <v>1.3043699999999774</v>
      </c>
      <c r="DB174" s="72">
        <v>1090</v>
      </c>
      <c r="DC174" s="90">
        <f t="shared" si="45"/>
        <v>3.4601400000000471</v>
      </c>
      <c r="DD174" s="72">
        <v>285</v>
      </c>
      <c r="DE174" s="90">
        <f t="shared" si="46"/>
        <v>2.5361900000000226</v>
      </c>
      <c r="DP174" s="72">
        <v>570</v>
      </c>
      <c r="DQ174" s="90">
        <f t="shared" si="47"/>
        <v>1.0624999999999982</v>
      </c>
    </row>
    <row r="175" spans="30:121" x14ac:dyDescent="0.35">
      <c r="AD175" s="102">
        <v>181</v>
      </c>
      <c r="AE175" s="72">
        <f t="shared" si="39"/>
        <v>1.5800000000000192</v>
      </c>
      <c r="AO175" s="164">
        <v>86.5</v>
      </c>
      <c r="AP175" s="90">
        <v>35</v>
      </c>
      <c r="BM175" s="61"/>
      <c r="BN175" s="61"/>
      <c r="BO175" s="61"/>
      <c r="BP175" s="61"/>
      <c r="BQ175" s="61"/>
      <c r="BR175" s="61"/>
      <c r="BS175" s="61"/>
      <c r="BT175" s="61"/>
      <c r="BU175" s="61"/>
      <c r="BV175" s="61"/>
      <c r="CD175" s="72">
        <v>921</v>
      </c>
      <c r="CE175" s="90">
        <f t="shared" si="41"/>
        <v>6.8908780000000345</v>
      </c>
      <c r="CS175" s="102">
        <v>946</v>
      </c>
      <c r="CT175" s="90">
        <f t="shared" si="42"/>
        <v>6.482279000000041</v>
      </c>
      <c r="CU175" s="72">
        <v>1006</v>
      </c>
      <c r="CV175" s="90">
        <f t="shared" si="43"/>
        <v>5.0000510000000205</v>
      </c>
      <c r="CZ175" s="160">
        <v>28.599999999999898</v>
      </c>
      <c r="DA175" s="110">
        <f t="shared" si="44"/>
        <v>1.2826309999999774</v>
      </c>
      <c r="DB175" s="72">
        <v>1091</v>
      </c>
      <c r="DC175" s="90">
        <f t="shared" si="45"/>
        <v>3.4510820000000471</v>
      </c>
      <c r="DD175" s="72">
        <v>286</v>
      </c>
      <c r="DE175" s="90">
        <f t="shared" si="46"/>
        <v>2.5216970000000227</v>
      </c>
      <c r="DP175" s="72">
        <v>571</v>
      </c>
      <c r="DQ175" s="90">
        <f t="shared" si="47"/>
        <v>1.0687499999999983</v>
      </c>
    </row>
    <row r="176" spans="30:121" x14ac:dyDescent="0.35">
      <c r="AD176" s="102">
        <v>182</v>
      </c>
      <c r="AE176" s="72">
        <f t="shared" si="39"/>
        <v>1.5600000000000191</v>
      </c>
      <c r="AO176" s="164">
        <v>87</v>
      </c>
      <c r="AP176" s="90">
        <v>35</v>
      </c>
      <c r="BM176" s="61"/>
      <c r="BN176" s="61"/>
      <c r="BO176" s="61"/>
      <c r="BP176" s="61"/>
      <c r="BQ176" s="61"/>
      <c r="BR176" s="61"/>
      <c r="BS176" s="61"/>
      <c r="BT176" s="61"/>
      <c r="BU176" s="61"/>
      <c r="BV176" s="61"/>
      <c r="CD176" s="100">
        <v>922</v>
      </c>
      <c r="CE176" s="90">
        <f t="shared" si="41"/>
        <v>6.8726960000000341</v>
      </c>
      <c r="CS176" s="102">
        <v>947</v>
      </c>
      <c r="CT176" s="90">
        <f t="shared" si="42"/>
        <v>6.4032280000000412</v>
      </c>
      <c r="CU176" s="72">
        <v>1007</v>
      </c>
      <c r="CV176" s="90">
        <f t="shared" si="43"/>
        <v>4.9123320000000206</v>
      </c>
      <c r="CZ176" s="160">
        <v>28.6999999999999</v>
      </c>
      <c r="DA176" s="110">
        <f t="shared" si="44"/>
        <v>1.2608919999999775</v>
      </c>
      <c r="DB176" s="72">
        <v>1092</v>
      </c>
      <c r="DC176" s="90">
        <f t="shared" si="45"/>
        <v>3.442024000000047</v>
      </c>
      <c r="DD176" s="72">
        <v>287</v>
      </c>
      <c r="DE176" s="90">
        <f t="shared" si="46"/>
        <v>2.5072040000000229</v>
      </c>
      <c r="DP176" s="72">
        <v>572</v>
      </c>
      <c r="DQ176" s="90">
        <f t="shared" si="47"/>
        <v>1.0749999999999984</v>
      </c>
    </row>
    <row r="177" spans="30:121" x14ac:dyDescent="0.35">
      <c r="AD177" s="102">
        <v>183</v>
      </c>
      <c r="AE177" s="72">
        <f t="shared" si="39"/>
        <v>1.5400000000000191</v>
      </c>
      <c r="AO177" s="164">
        <v>87.5</v>
      </c>
      <c r="AP177" s="90">
        <v>35</v>
      </c>
      <c r="BM177" s="61"/>
      <c r="BN177" s="61"/>
      <c r="BO177" s="61"/>
      <c r="BP177" s="61"/>
      <c r="BQ177" s="61"/>
      <c r="BR177" s="61"/>
      <c r="BS177" s="61"/>
      <c r="BT177" s="61"/>
      <c r="BU177" s="61"/>
      <c r="BV177" s="61"/>
      <c r="CD177" s="72">
        <v>923</v>
      </c>
      <c r="CE177" s="90">
        <f t="shared" si="41"/>
        <v>6.8545140000000337</v>
      </c>
      <c r="CS177" s="102">
        <v>948</v>
      </c>
      <c r="CT177" s="90">
        <f t="shared" si="42"/>
        <v>6.3241770000000415</v>
      </c>
      <c r="CU177" s="72">
        <v>1008</v>
      </c>
      <c r="CV177" s="90">
        <f t="shared" si="43"/>
        <v>4.8246130000000207</v>
      </c>
      <c r="CZ177" s="160">
        <v>28.799999999999901</v>
      </c>
      <c r="DA177" s="110">
        <f t="shared" si="44"/>
        <v>1.2391529999999775</v>
      </c>
      <c r="DB177" s="72">
        <v>1093</v>
      </c>
      <c r="DC177" s="90">
        <f t="shared" si="45"/>
        <v>3.432966000000047</v>
      </c>
      <c r="DD177" s="72">
        <v>288</v>
      </c>
      <c r="DE177" s="90">
        <f t="shared" si="46"/>
        <v>2.492711000000023</v>
      </c>
      <c r="DP177" s="72">
        <v>573</v>
      </c>
      <c r="DQ177" s="90">
        <f t="shared" si="47"/>
        <v>1.0812499999999985</v>
      </c>
    </row>
    <row r="178" spans="30:121" x14ac:dyDescent="0.35">
      <c r="AD178" s="102">
        <v>184</v>
      </c>
      <c r="AE178" s="72">
        <f t="shared" si="39"/>
        <v>1.5200000000000191</v>
      </c>
      <c r="AO178" s="164">
        <v>88</v>
      </c>
      <c r="AP178" s="90">
        <v>35</v>
      </c>
      <c r="BM178" s="61"/>
      <c r="BN178" s="61"/>
      <c r="BO178" s="61"/>
      <c r="BP178" s="61"/>
      <c r="BQ178" s="61"/>
      <c r="BR178" s="61"/>
      <c r="BS178" s="61"/>
      <c r="BT178" s="61"/>
      <c r="BU178" s="61"/>
      <c r="BV178" s="61"/>
      <c r="CD178" s="100">
        <v>924</v>
      </c>
      <c r="CE178" s="90">
        <f t="shared" si="41"/>
        <v>6.8363320000000334</v>
      </c>
      <c r="CS178" s="102">
        <v>949</v>
      </c>
      <c r="CT178" s="90">
        <f t="shared" si="42"/>
        <v>6.2451260000000417</v>
      </c>
      <c r="CU178" s="72">
        <v>1009</v>
      </c>
      <c r="CV178" s="90">
        <f t="shared" si="43"/>
        <v>4.7368940000000208</v>
      </c>
      <c r="CZ178" s="160">
        <v>28.899999999999899</v>
      </c>
      <c r="DA178" s="110">
        <f t="shared" si="44"/>
        <v>1.2174139999999776</v>
      </c>
      <c r="DB178" s="72">
        <v>1094</v>
      </c>
      <c r="DC178" s="90">
        <f t="shared" si="45"/>
        <v>3.423908000000047</v>
      </c>
      <c r="DD178" s="72">
        <v>289</v>
      </c>
      <c r="DE178" s="90">
        <f t="shared" si="46"/>
        <v>2.4782180000000231</v>
      </c>
      <c r="DP178" s="72">
        <v>574</v>
      </c>
      <c r="DQ178" s="90">
        <f t="shared" si="47"/>
        <v>1.0874999999999986</v>
      </c>
    </row>
    <row r="179" spans="30:121" x14ac:dyDescent="0.35">
      <c r="AD179" s="102">
        <v>185</v>
      </c>
      <c r="AE179" s="72">
        <f t="shared" si="39"/>
        <v>1.5000000000000191</v>
      </c>
      <c r="AO179" s="164">
        <v>88.5</v>
      </c>
      <c r="AP179" s="90">
        <v>35</v>
      </c>
      <c r="BM179" s="61"/>
      <c r="BN179" s="61"/>
      <c r="BO179" s="61"/>
      <c r="BP179" s="61"/>
      <c r="BQ179" s="61"/>
      <c r="BR179" s="61"/>
      <c r="BS179" s="61"/>
      <c r="BT179" s="61"/>
      <c r="BU179" s="61"/>
      <c r="BV179" s="61"/>
      <c r="CD179" s="72">
        <v>925</v>
      </c>
      <c r="CE179" s="90">
        <f t="shared" si="41"/>
        <v>6.818150000000033</v>
      </c>
      <c r="CS179" s="102">
        <v>950</v>
      </c>
      <c r="CT179" s="90">
        <f t="shared" si="42"/>
        <v>6.1660750000000419</v>
      </c>
      <c r="CU179" s="72">
        <v>1010</v>
      </c>
      <c r="CV179" s="90">
        <f t="shared" si="43"/>
        <v>4.6491750000000209</v>
      </c>
      <c r="CZ179" s="160">
        <v>28.999999999999901</v>
      </c>
      <c r="DA179" s="110">
        <f t="shared" si="44"/>
        <v>1.1956749999999776</v>
      </c>
      <c r="DB179" s="72">
        <v>1095</v>
      </c>
      <c r="DC179" s="90">
        <f t="shared" si="45"/>
        <v>3.414850000000047</v>
      </c>
      <c r="DD179" s="72">
        <v>290</v>
      </c>
      <c r="DE179" s="90">
        <f t="shared" si="46"/>
        <v>2.4637250000000233</v>
      </c>
      <c r="DP179" s="72">
        <v>575</v>
      </c>
      <c r="DQ179" s="90">
        <f t="shared" si="47"/>
        <v>1.0937499999999987</v>
      </c>
    </row>
    <row r="180" spans="30:121" x14ac:dyDescent="0.35">
      <c r="AD180" s="102">
        <v>186</v>
      </c>
      <c r="AE180" s="72">
        <f t="shared" si="39"/>
        <v>1.4800000000000191</v>
      </c>
      <c r="AO180" s="164">
        <v>89</v>
      </c>
      <c r="AP180" s="90">
        <v>35</v>
      </c>
      <c r="BM180" s="61"/>
      <c r="BN180" s="61"/>
      <c r="BO180" s="61"/>
      <c r="BP180" s="61"/>
      <c r="BQ180" s="61"/>
      <c r="BR180" s="61"/>
      <c r="BS180" s="61"/>
      <c r="BT180" s="61"/>
      <c r="BU180" s="61"/>
      <c r="BV180" s="61"/>
      <c r="CD180" s="100">
        <v>926</v>
      </c>
      <c r="CE180" s="90">
        <f t="shared" si="41"/>
        <v>6.7999680000000327</v>
      </c>
      <c r="CS180" s="102">
        <v>951</v>
      </c>
      <c r="CT180" s="90">
        <f t="shared" si="42"/>
        <v>6.0870240000000422</v>
      </c>
      <c r="CU180" s="72">
        <v>1011</v>
      </c>
      <c r="CV180" s="90">
        <f t="shared" si="43"/>
        <v>4.561456000000021</v>
      </c>
      <c r="CZ180" s="160">
        <v>29.099999999999898</v>
      </c>
      <c r="DA180" s="110">
        <f t="shared" si="44"/>
        <v>1.1739359999999777</v>
      </c>
      <c r="DB180" s="72">
        <v>1096</v>
      </c>
      <c r="DC180" s="90">
        <f t="shared" si="45"/>
        <v>3.405792000000047</v>
      </c>
      <c r="DD180" s="72">
        <v>291</v>
      </c>
      <c r="DE180" s="90">
        <f t="shared" si="46"/>
        <v>2.4492320000000234</v>
      </c>
      <c r="DP180" s="72">
        <v>576</v>
      </c>
      <c r="DQ180" s="90">
        <f t="shared" si="47"/>
        <v>1.0999999999999988</v>
      </c>
    </row>
    <row r="181" spans="30:121" x14ac:dyDescent="0.35">
      <c r="AD181" s="102">
        <v>187</v>
      </c>
      <c r="AE181" s="72">
        <f t="shared" si="39"/>
        <v>1.4600000000000191</v>
      </c>
      <c r="AO181" s="164">
        <v>89.5</v>
      </c>
      <c r="AP181" s="90">
        <v>35</v>
      </c>
      <c r="BM181" s="61"/>
      <c r="BN181" s="61"/>
      <c r="BO181" s="61"/>
      <c r="BP181" s="61"/>
      <c r="BQ181" s="61"/>
      <c r="BR181" s="61"/>
      <c r="BS181" s="61"/>
      <c r="BT181" s="61"/>
      <c r="BU181" s="61"/>
      <c r="BV181" s="61"/>
      <c r="CD181" s="72">
        <v>927</v>
      </c>
      <c r="CE181" s="90">
        <f t="shared" si="41"/>
        <v>6.7817860000000323</v>
      </c>
      <c r="CS181" s="102">
        <v>952</v>
      </c>
      <c r="CT181" s="90">
        <f t="shared" si="42"/>
        <v>6.0079730000000424</v>
      </c>
      <c r="CU181" s="72">
        <v>1012</v>
      </c>
      <c r="CV181" s="90">
        <f t="shared" si="43"/>
        <v>4.4737370000000212</v>
      </c>
      <c r="CZ181" s="160">
        <v>29.1999999999999</v>
      </c>
      <c r="DA181" s="110">
        <f t="shared" si="44"/>
        <v>1.1521969999999777</v>
      </c>
      <c r="DB181" s="72">
        <v>1097</v>
      </c>
      <c r="DC181" s="90">
        <f t="shared" si="45"/>
        <v>3.396734000000047</v>
      </c>
      <c r="DD181" s="72">
        <v>292</v>
      </c>
      <c r="DE181" s="90">
        <f t="shared" si="46"/>
        <v>2.4347390000000235</v>
      </c>
      <c r="DP181" s="72">
        <v>577</v>
      </c>
      <c r="DQ181" s="90">
        <f t="shared" si="47"/>
        <v>1.1062499999999988</v>
      </c>
    </row>
    <row r="182" spans="30:121" x14ac:dyDescent="0.35">
      <c r="AD182" s="102">
        <v>188</v>
      </c>
      <c r="AE182" s="72">
        <f t="shared" si="39"/>
        <v>1.440000000000019</v>
      </c>
      <c r="AO182" s="164">
        <v>90</v>
      </c>
      <c r="AP182" s="90">
        <v>35</v>
      </c>
      <c r="BM182" s="61"/>
      <c r="BN182" s="61"/>
      <c r="BO182" s="61"/>
      <c r="BP182" s="61"/>
      <c r="BQ182" s="61"/>
      <c r="BR182" s="61"/>
      <c r="BS182" s="61"/>
      <c r="BT182" s="61"/>
      <c r="BU182" s="61"/>
      <c r="BV182" s="61"/>
      <c r="CD182" s="100">
        <v>928</v>
      </c>
      <c r="CE182" s="90">
        <f t="shared" si="41"/>
        <v>6.7636040000000319</v>
      </c>
      <c r="CS182" s="102">
        <v>953</v>
      </c>
      <c r="CT182" s="90">
        <f t="shared" si="42"/>
        <v>5.9289220000000427</v>
      </c>
      <c r="CU182" s="72">
        <v>1013</v>
      </c>
      <c r="CV182" s="90">
        <f t="shared" si="43"/>
        <v>4.3860180000000213</v>
      </c>
      <c r="CZ182" s="160">
        <v>29.299999999999901</v>
      </c>
      <c r="DA182" s="110">
        <f t="shared" si="44"/>
        <v>1.1304579999999778</v>
      </c>
      <c r="DB182" s="72">
        <v>1098</v>
      </c>
      <c r="DC182" s="90">
        <f t="shared" si="45"/>
        <v>3.387676000000047</v>
      </c>
      <c r="DD182" s="72">
        <v>293</v>
      </c>
      <c r="DE182" s="90">
        <f t="shared" si="46"/>
        <v>2.4202460000000237</v>
      </c>
      <c r="DP182" s="72">
        <v>578</v>
      </c>
      <c r="DQ182" s="90">
        <f t="shared" si="47"/>
        <v>1.1124999999999989</v>
      </c>
    </row>
    <row r="183" spans="30:121" x14ac:dyDescent="0.35">
      <c r="AD183" s="102">
        <v>189</v>
      </c>
      <c r="AE183" s="72">
        <f t="shared" si="39"/>
        <v>1.420000000000019</v>
      </c>
      <c r="AO183" s="164">
        <v>90.5</v>
      </c>
      <c r="AP183" s="90">
        <v>35</v>
      </c>
      <c r="BM183" s="61"/>
      <c r="BN183" s="61"/>
      <c r="BO183" s="61"/>
      <c r="BP183" s="61"/>
      <c r="BQ183" s="61"/>
      <c r="BR183" s="61"/>
      <c r="BS183" s="61"/>
      <c r="BT183" s="61"/>
      <c r="BU183" s="61"/>
      <c r="BV183" s="61"/>
      <c r="CD183" s="72">
        <v>929</v>
      </c>
      <c r="CE183" s="90">
        <f t="shared" si="41"/>
        <v>6.7454220000000316</v>
      </c>
      <c r="CS183" s="102">
        <v>954</v>
      </c>
      <c r="CT183" s="90">
        <f t="shared" si="42"/>
        <v>5.8498710000000429</v>
      </c>
      <c r="CU183" s="72">
        <v>1014</v>
      </c>
      <c r="CV183" s="90">
        <f t="shared" si="43"/>
        <v>4.2982990000000214</v>
      </c>
      <c r="CZ183" s="160">
        <v>29.399999999999899</v>
      </c>
      <c r="DA183" s="110">
        <f t="shared" si="44"/>
        <v>1.1087189999999778</v>
      </c>
      <c r="DB183" s="72">
        <v>1099</v>
      </c>
      <c r="DC183" s="90">
        <f t="shared" si="45"/>
        <v>3.378618000000047</v>
      </c>
      <c r="DD183" s="72">
        <v>294</v>
      </c>
      <c r="DE183" s="90">
        <f t="shared" si="46"/>
        <v>2.4057530000000238</v>
      </c>
      <c r="DP183" s="72">
        <v>579</v>
      </c>
      <c r="DQ183" s="90">
        <f t="shared" si="47"/>
        <v>1.118749999999999</v>
      </c>
    </row>
    <row r="184" spans="30:121" x14ac:dyDescent="0.35">
      <c r="AD184" s="102">
        <v>190</v>
      </c>
      <c r="AE184" s="72">
        <f t="shared" si="39"/>
        <v>1.400000000000019</v>
      </c>
      <c r="AO184" s="164">
        <v>91</v>
      </c>
      <c r="AP184" s="90">
        <v>35</v>
      </c>
      <c r="BM184" s="61"/>
      <c r="BN184" s="61"/>
      <c r="BO184" s="61"/>
      <c r="BP184" s="61"/>
      <c r="BQ184" s="61"/>
      <c r="BR184" s="61"/>
      <c r="BS184" s="61"/>
      <c r="BT184" s="61"/>
      <c r="BU184" s="61"/>
      <c r="BV184" s="61"/>
      <c r="CD184" s="100">
        <v>930</v>
      </c>
      <c r="CE184" s="90">
        <f t="shared" si="41"/>
        <v>6.7272400000000312</v>
      </c>
      <c r="CS184" s="102">
        <v>955</v>
      </c>
      <c r="CT184" s="90">
        <f t="shared" si="42"/>
        <v>5.7708200000000431</v>
      </c>
      <c r="CU184" s="72">
        <v>1015</v>
      </c>
      <c r="CV184" s="90">
        <f t="shared" si="43"/>
        <v>4.2105800000000215</v>
      </c>
      <c r="CZ184" s="160">
        <v>29.499999999999901</v>
      </c>
      <c r="DA184" s="110">
        <f t="shared" si="44"/>
        <v>1.0869799999999779</v>
      </c>
      <c r="DB184" s="72">
        <v>1100</v>
      </c>
      <c r="DC184" s="90">
        <f t="shared" si="45"/>
        <v>3.369560000000047</v>
      </c>
      <c r="DD184" s="72">
        <v>295</v>
      </c>
      <c r="DE184" s="90">
        <f t="shared" si="46"/>
        <v>2.3912600000000239</v>
      </c>
      <c r="DP184" s="72">
        <v>580</v>
      </c>
      <c r="DQ184" s="90">
        <f t="shared" si="47"/>
        <v>1.1249999999999991</v>
      </c>
    </row>
    <row r="185" spans="30:121" x14ac:dyDescent="0.35">
      <c r="AD185" s="102">
        <v>191</v>
      </c>
      <c r="AE185" s="72">
        <f t="shared" si="39"/>
        <v>1.380000000000019</v>
      </c>
      <c r="AO185" s="164">
        <v>91.5</v>
      </c>
      <c r="AP185" s="90">
        <v>35</v>
      </c>
      <c r="BM185" s="61"/>
      <c r="BN185" s="61"/>
      <c r="BO185" s="61"/>
      <c r="BP185" s="61"/>
      <c r="BQ185" s="61"/>
      <c r="BR185" s="61"/>
      <c r="BS185" s="61"/>
      <c r="BT185" s="61"/>
      <c r="BU185" s="61"/>
      <c r="BV185" s="61"/>
      <c r="CD185" s="72">
        <v>931</v>
      </c>
      <c r="CE185" s="90">
        <f t="shared" si="41"/>
        <v>6.7090580000000308</v>
      </c>
      <c r="CS185" s="102">
        <v>956</v>
      </c>
      <c r="CT185" s="90">
        <f t="shared" si="42"/>
        <v>5.6917690000000434</v>
      </c>
      <c r="CU185" s="72">
        <v>1016</v>
      </c>
      <c r="CV185" s="90">
        <f t="shared" si="43"/>
        <v>4.1228610000000216</v>
      </c>
      <c r="CZ185" s="160">
        <v>29.599999999999898</v>
      </c>
      <c r="DA185" s="110">
        <f t="shared" si="44"/>
        <v>1.0652409999999779</v>
      </c>
      <c r="DB185" s="72">
        <v>1101</v>
      </c>
      <c r="DC185" s="90">
        <f t="shared" si="45"/>
        <v>3.360502000000047</v>
      </c>
      <c r="DD185" s="72">
        <v>296</v>
      </c>
      <c r="DE185" s="90">
        <f t="shared" si="46"/>
        <v>2.3767670000000241</v>
      </c>
      <c r="DP185" s="72">
        <v>581</v>
      </c>
      <c r="DQ185" s="90">
        <f t="shared" si="47"/>
        <v>1.1312499999999992</v>
      </c>
    </row>
    <row r="186" spans="30:121" x14ac:dyDescent="0.35">
      <c r="AD186" s="102">
        <v>192</v>
      </c>
      <c r="AE186" s="72">
        <f t="shared" si="39"/>
        <v>1.360000000000019</v>
      </c>
      <c r="AO186" s="164">
        <v>92</v>
      </c>
      <c r="AP186" s="90">
        <v>35</v>
      </c>
      <c r="BM186" s="61"/>
      <c r="BN186" s="61"/>
      <c r="BO186" s="61"/>
      <c r="BP186" s="61"/>
      <c r="BQ186" s="61"/>
      <c r="BR186" s="61"/>
      <c r="BS186" s="61"/>
      <c r="BT186" s="61"/>
      <c r="BU186" s="61"/>
      <c r="BV186" s="61"/>
      <c r="CD186" s="100">
        <v>932</v>
      </c>
      <c r="CE186" s="90">
        <f t="shared" si="41"/>
        <v>6.6908760000000305</v>
      </c>
      <c r="CS186" s="102">
        <v>957</v>
      </c>
      <c r="CT186" s="90">
        <f t="shared" si="42"/>
        <v>5.6127180000000436</v>
      </c>
      <c r="CU186" s="72">
        <v>1017</v>
      </c>
      <c r="CV186" s="90">
        <f t="shared" si="43"/>
        <v>4.0351420000000218</v>
      </c>
      <c r="CZ186" s="160">
        <v>29.6999999999999</v>
      </c>
      <c r="DA186" s="110">
        <f t="shared" si="44"/>
        <v>1.0435019999999779</v>
      </c>
      <c r="DB186" s="72">
        <v>1102</v>
      </c>
      <c r="DC186" s="90">
        <f t="shared" si="45"/>
        <v>3.3514440000000469</v>
      </c>
      <c r="DD186" s="72">
        <v>297</v>
      </c>
      <c r="DE186" s="90">
        <f t="shared" si="46"/>
        <v>2.3622740000000242</v>
      </c>
      <c r="DP186" s="72">
        <v>582</v>
      </c>
      <c r="DQ186" s="90">
        <f t="shared" si="47"/>
        <v>1.1374999999999993</v>
      </c>
    </row>
    <row r="187" spans="30:121" x14ac:dyDescent="0.35">
      <c r="AD187" s="102">
        <v>193</v>
      </c>
      <c r="AE187" s="72">
        <f t="shared" si="39"/>
        <v>1.340000000000019</v>
      </c>
      <c r="AO187" s="164">
        <v>92.5</v>
      </c>
      <c r="AP187" s="90">
        <v>35</v>
      </c>
      <c r="BM187" s="61"/>
      <c r="BN187" s="61"/>
      <c r="BO187" s="61"/>
      <c r="BP187" s="61"/>
      <c r="BQ187" s="61"/>
      <c r="BR187" s="61"/>
      <c r="BS187" s="61"/>
      <c r="BT187" s="61"/>
      <c r="BU187" s="61"/>
      <c r="BV187" s="61"/>
      <c r="CD187" s="72">
        <v>933</v>
      </c>
      <c r="CE187" s="90">
        <f t="shared" si="41"/>
        <v>6.6726940000000301</v>
      </c>
      <c r="CS187" s="102">
        <v>958</v>
      </c>
      <c r="CT187" s="90">
        <f t="shared" si="42"/>
        <v>5.5336670000000439</v>
      </c>
      <c r="CU187" s="72">
        <v>1018</v>
      </c>
      <c r="CV187" s="90">
        <f t="shared" si="43"/>
        <v>3.9474230000000219</v>
      </c>
      <c r="CZ187" s="160">
        <v>29.799999999999901</v>
      </c>
      <c r="DA187" s="110">
        <f t="shared" si="44"/>
        <v>1.021762999999978</v>
      </c>
      <c r="DB187" s="72">
        <v>1103</v>
      </c>
      <c r="DC187" s="90">
        <f t="shared" si="45"/>
        <v>3.3423860000000469</v>
      </c>
      <c r="DD187" s="72">
        <v>298</v>
      </c>
      <c r="DE187" s="90">
        <f t="shared" si="46"/>
        <v>2.3477810000000243</v>
      </c>
      <c r="DP187" s="72">
        <v>583</v>
      </c>
      <c r="DQ187" s="90">
        <f t="shared" si="47"/>
        <v>1.1437499999999994</v>
      </c>
    </row>
    <row r="188" spans="30:121" x14ac:dyDescent="0.35">
      <c r="AD188" s="102">
        <v>194</v>
      </c>
      <c r="AE188" s="72">
        <f t="shared" si="39"/>
        <v>1.3200000000000189</v>
      </c>
      <c r="AO188" s="164">
        <v>93</v>
      </c>
      <c r="AP188" s="90">
        <v>35</v>
      </c>
      <c r="BM188" s="61"/>
      <c r="BN188" s="61"/>
      <c r="BO188" s="61"/>
      <c r="BP188" s="61"/>
      <c r="BQ188" s="61"/>
      <c r="BR188" s="61"/>
      <c r="BS188" s="61"/>
      <c r="BT188" s="61"/>
      <c r="BU188" s="61"/>
      <c r="BV188" s="61"/>
      <c r="CD188" s="100">
        <v>934</v>
      </c>
      <c r="CE188" s="90">
        <f t="shared" si="41"/>
        <v>6.6545120000000297</v>
      </c>
      <c r="CS188" s="102">
        <v>959</v>
      </c>
      <c r="CT188" s="90">
        <f t="shared" si="42"/>
        <v>5.4546160000000441</v>
      </c>
      <c r="CU188" s="72">
        <v>1019</v>
      </c>
      <c r="CV188" s="90">
        <f t="shared" si="43"/>
        <v>3.859704000000022</v>
      </c>
      <c r="CZ188" s="160">
        <v>29.899999999999899</v>
      </c>
      <c r="DA188" s="110">
        <f t="shared" si="44"/>
        <v>1.000023999999978</v>
      </c>
      <c r="DB188" s="72">
        <v>1104</v>
      </c>
      <c r="DC188" s="90">
        <f t="shared" si="45"/>
        <v>3.3333280000000469</v>
      </c>
      <c r="DD188" s="72">
        <v>299</v>
      </c>
      <c r="DE188" s="90">
        <f t="shared" si="46"/>
        <v>2.3332880000000245</v>
      </c>
      <c r="DP188" s="72">
        <v>584</v>
      </c>
      <c r="DQ188" s="90">
        <f t="shared" si="47"/>
        <v>1.1499999999999995</v>
      </c>
    </row>
    <row r="189" spans="30:121" x14ac:dyDescent="0.35">
      <c r="AD189" s="102">
        <v>195</v>
      </c>
      <c r="AE189" s="72">
        <f t="shared" si="39"/>
        <v>1.3000000000000189</v>
      </c>
      <c r="AO189" s="164">
        <v>93.5</v>
      </c>
      <c r="AP189" s="90">
        <v>35</v>
      </c>
      <c r="BM189" s="61"/>
      <c r="BN189" s="61"/>
      <c r="BO189" s="61"/>
      <c r="BP189" s="61"/>
      <c r="BQ189" s="61"/>
      <c r="BR189" s="61"/>
      <c r="BS189" s="61"/>
      <c r="BT189" s="61"/>
      <c r="BU189" s="61"/>
      <c r="BV189" s="61"/>
      <c r="CD189" s="72">
        <v>935</v>
      </c>
      <c r="CE189" s="90">
        <f t="shared" si="41"/>
        <v>6.6363300000000294</v>
      </c>
      <c r="CS189" s="102">
        <v>960</v>
      </c>
      <c r="CT189" s="90">
        <f t="shared" si="42"/>
        <v>5.3755650000000443</v>
      </c>
      <c r="CU189" s="72">
        <v>1020</v>
      </c>
      <c r="CV189" s="90">
        <f t="shared" si="43"/>
        <v>3.7719850000000221</v>
      </c>
      <c r="CZ189" s="160">
        <v>29.999999999999901</v>
      </c>
      <c r="DA189" s="110">
        <f t="shared" si="44"/>
        <v>0.97828499999997809</v>
      </c>
      <c r="DB189" s="72">
        <v>1105</v>
      </c>
      <c r="DC189" s="90">
        <f t="shared" si="45"/>
        <v>3.3242700000000469</v>
      </c>
      <c r="DD189" s="72">
        <v>300</v>
      </c>
      <c r="DE189" s="90">
        <f t="shared" si="46"/>
        <v>2.3187950000000246</v>
      </c>
      <c r="DP189" s="72">
        <v>585</v>
      </c>
      <c r="DQ189" s="90">
        <f t="shared" si="47"/>
        <v>1.1562499999999996</v>
      </c>
    </row>
    <row r="190" spans="30:121" x14ac:dyDescent="0.35">
      <c r="AD190" s="102">
        <v>196</v>
      </c>
      <c r="AE190" s="72">
        <f t="shared" si="39"/>
        <v>1.2800000000000189</v>
      </c>
      <c r="AO190" s="164">
        <v>94</v>
      </c>
      <c r="AP190" s="90">
        <v>35</v>
      </c>
      <c r="BM190" s="61"/>
      <c r="BN190" s="61"/>
      <c r="BO190" s="61"/>
      <c r="BP190" s="61"/>
      <c r="BQ190" s="61"/>
      <c r="BR190" s="61"/>
      <c r="BS190" s="61"/>
      <c r="BT190" s="61"/>
      <c r="BU190" s="61"/>
      <c r="BV190" s="61"/>
      <c r="CD190" s="100">
        <v>936</v>
      </c>
      <c r="CE190" s="90">
        <f t="shared" si="41"/>
        <v>6.618148000000029</v>
      </c>
      <c r="CS190" s="102">
        <v>961</v>
      </c>
      <c r="CT190" s="90">
        <f t="shared" si="42"/>
        <v>5.2965140000000446</v>
      </c>
      <c r="CU190" s="72">
        <v>1021</v>
      </c>
      <c r="CV190" s="90">
        <f t="shared" si="43"/>
        <v>3.6842660000000222</v>
      </c>
      <c r="CZ190" s="160">
        <v>30.099999999999898</v>
      </c>
      <c r="DA190" s="110">
        <f t="shared" si="44"/>
        <v>0.95654599999997814</v>
      </c>
      <c r="DB190" s="72">
        <v>1106</v>
      </c>
      <c r="DC190" s="90">
        <f t="shared" si="45"/>
        <v>3.3152120000000469</v>
      </c>
      <c r="DD190" s="72">
        <v>301</v>
      </c>
      <c r="DE190" s="90">
        <f t="shared" si="46"/>
        <v>2.3043020000000247</v>
      </c>
      <c r="DP190" s="72">
        <v>586</v>
      </c>
      <c r="DQ190" s="90">
        <f t="shared" si="47"/>
        <v>1.1624999999999996</v>
      </c>
    </row>
    <row r="191" spans="30:121" x14ac:dyDescent="0.35">
      <c r="AD191" s="102">
        <v>197</v>
      </c>
      <c r="AE191" s="72">
        <f t="shared" si="39"/>
        <v>1.2600000000000189</v>
      </c>
      <c r="AO191" s="164">
        <v>94.5</v>
      </c>
      <c r="AP191" s="90">
        <v>35</v>
      </c>
      <c r="BM191" s="61"/>
      <c r="BN191" s="61"/>
      <c r="BO191" s="61"/>
      <c r="BP191" s="61"/>
      <c r="BQ191" s="61"/>
      <c r="BR191" s="61"/>
      <c r="BS191" s="61"/>
      <c r="BT191" s="61"/>
      <c r="BU191" s="61"/>
      <c r="BV191" s="61"/>
      <c r="CD191" s="72">
        <v>937</v>
      </c>
      <c r="CE191" s="90">
        <f t="shared" si="41"/>
        <v>6.5999660000000286</v>
      </c>
      <c r="CS191" s="102">
        <v>962</v>
      </c>
      <c r="CT191" s="90">
        <f t="shared" si="42"/>
        <v>5.2174630000000448</v>
      </c>
      <c r="CU191" s="72">
        <v>1022</v>
      </c>
      <c r="CV191" s="90">
        <f t="shared" si="43"/>
        <v>3.5965470000000224</v>
      </c>
      <c r="CZ191" s="160">
        <v>30.1999999999999</v>
      </c>
      <c r="DA191" s="110">
        <f t="shared" si="44"/>
        <v>0.93480699999997818</v>
      </c>
      <c r="DB191" s="72">
        <v>1107</v>
      </c>
      <c r="DC191" s="90">
        <f t="shared" si="45"/>
        <v>3.3061540000000469</v>
      </c>
      <c r="DD191" s="72">
        <v>302</v>
      </c>
      <c r="DE191" s="90">
        <f t="shared" si="46"/>
        <v>2.2898090000000249</v>
      </c>
      <c r="DP191" s="72">
        <v>587</v>
      </c>
      <c r="DQ191" s="90">
        <f t="shared" si="47"/>
        <v>1.1687499999999997</v>
      </c>
    </row>
    <row r="192" spans="30:121" x14ac:dyDescent="0.35">
      <c r="AD192" s="102">
        <v>198</v>
      </c>
      <c r="AE192" s="72">
        <f t="shared" si="39"/>
        <v>1.2400000000000189</v>
      </c>
      <c r="AO192" s="164">
        <v>95</v>
      </c>
      <c r="AP192" s="90">
        <v>35</v>
      </c>
      <c r="BM192" s="61"/>
      <c r="BN192" s="61"/>
      <c r="BO192" s="61"/>
      <c r="BP192" s="61"/>
      <c r="BQ192" s="61"/>
      <c r="BR192" s="61"/>
      <c r="BS192" s="61"/>
      <c r="BT192" s="61"/>
      <c r="BU192" s="61"/>
      <c r="BV192" s="61"/>
      <c r="CD192" s="100">
        <v>938</v>
      </c>
      <c r="CE192" s="90">
        <f t="shared" si="41"/>
        <v>6.5817840000000283</v>
      </c>
      <c r="CS192" s="102">
        <v>963</v>
      </c>
      <c r="CT192" s="90">
        <f t="shared" si="42"/>
        <v>5.1384120000000451</v>
      </c>
      <c r="CU192" s="72">
        <v>1023</v>
      </c>
      <c r="CV192" s="90">
        <f t="shared" si="43"/>
        <v>3.5088280000000225</v>
      </c>
      <c r="CZ192" s="160">
        <v>30.299999999999901</v>
      </c>
      <c r="DA192" s="110">
        <f t="shared" si="44"/>
        <v>0.91306799999997823</v>
      </c>
      <c r="DB192" s="72">
        <v>1108</v>
      </c>
      <c r="DC192" s="90">
        <f t="shared" si="45"/>
        <v>3.2970960000000469</v>
      </c>
      <c r="DD192" s="72">
        <v>303</v>
      </c>
      <c r="DE192" s="90">
        <f t="shared" si="46"/>
        <v>2.275316000000025</v>
      </c>
      <c r="DP192" s="72">
        <v>588</v>
      </c>
      <c r="DQ192" s="90">
        <f t="shared" si="47"/>
        <v>1.1749999999999998</v>
      </c>
    </row>
    <row r="193" spans="30:121" x14ac:dyDescent="0.35">
      <c r="AD193" s="102">
        <v>199</v>
      </c>
      <c r="AE193" s="72">
        <f t="shared" si="39"/>
        <v>1.2200000000000188</v>
      </c>
      <c r="AO193" s="164">
        <v>95.5</v>
      </c>
      <c r="AP193" s="90">
        <v>35</v>
      </c>
      <c r="BM193" s="61"/>
      <c r="BN193" s="61"/>
      <c r="BO193" s="61"/>
      <c r="BP193" s="61"/>
      <c r="BQ193" s="61"/>
      <c r="BR193" s="61"/>
      <c r="BS193" s="61"/>
      <c r="BT193" s="61"/>
      <c r="BU193" s="61"/>
      <c r="BV193" s="61"/>
      <c r="CD193" s="72">
        <v>939</v>
      </c>
      <c r="CE193" s="90">
        <f t="shared" si="41"/>
        <v>6.5636020000000279</v>
      </c>
      <c r="CS193" s="102">
        <v>964</v>
      </c>
      <c r="CT193" s="90">
        <f t="shared" si="42"/>
        <v>5.0593610000000453</v>
      </c>
      <c r="CU193" s="72">
        <v>1024</v>
      </c>
      <c r="CV193" s="90">
        <f t="shared" si="43"/>
        <v>3.4211090000000226</v>
      </c>
      <c r="CZ193" s="160">
        <v>30.399999999999899</v>
      </c>
      <c r="DA193" s="110">
        <f t="shared" si="44"/>
        <v>0.89132899999997828</v>
      </c>
      <c r="DB193" s="72">
        <v>1109</v>
      </c>
      <c r="DC193" s="90">
        <f t="shared" si="45"/>
        <v>3.2880380000000469</v>
      </c>
      <c r="DD193" s="72">
        <v>304</v>
      </c>
      <c r="DE193" s="90">
        <f t="shared" si="46"/>
        <v>2.2608230000000251</v>
      </c>
      <c r="DP193" s="72">
        <v>589</v>
      </c>
      <c r="DQ193" s="90">
        <f t="shared" si="47"/>
        <v>1.1812499999999999</v>
      </c>
    </row>
    <row r="194" spans="30:121" x14ac:dyDescent="0.35">
      <c r="AD194" s="102">
        <v>200</v>
      </c>
      <c r="AE194" s="72">
        <f t="shared" si="39"/>
        <v>1.2000000000000188</v>
      </c>
      <c r="AO194" s="164">
        <v>96</v>
      </c>
      <c r="AP194" s="90">
        <v>35</v>
      </c>
      <c r="BM194" s="61"/>
      <c r="BN194" s="61"/>
      <c r="BO194" s="61"/>
      <c r="BP194" s="61"/>
      <c r="BQ194" s="61"/>
      <c r="BR194" s="61"/>
      <c r="BS194" s="61"/>
      <c r="BT194" s="61"/>
      <c r="BU194" s="61"/>
      <c r="BV194" s="61"/>
      <c r="CD194" s="100">
        <v>940</v>
      </c>
      <c r="CE194" s="90">
        <f t="shared" si="41"/>
        <v>6.5454200000000275</v>
      </c>
      <c r="CS194" s="102">
        <v>965</v>
      </c>
      <c r="CT194" s="90">
        <f t="shared" si="42"/>
        <v>4.9803100000000455</v>
      </c>
      <c r="CU194" s="72">
        <v>1025</v>
      </c>
      <c r="CV194" s="90">
        <f t="shared" si="43"/>
        <v>3.3333900000000227</v>
      </c>
      <c r="CZ194" s="160">
        <v>30.499999999999901</v>
      </c>
      <c r="DA194" s="110">
        <f t="shared" si="44"/>
        <v>0.86958999999997832</v>
      </c>
      <c r="DB194" s="72">
        <v>1110</v>
      </c>
      <c r="DC194" s="90">
        <f t="shared" si="45"/>
        <v>3.2789800000000469</v>
      </c>
      <c r="DD194" s="72">
        <v>305</v>
      </c>
      <c r="DE194" s="90">
        <f t="shared" si="46"/>
        <v>2.2463300000000253</v>
      </c>
      <c r="DP194" s="72">
        <v>590</v>
      </c>
      <c r="DQ194" s="90">
        <f t="shared" si="47"/>
        <v>1.1875</v>
      </c>
    </row>
    <row r="195" spans="30:121" x14ac:dyDescent="0.35">
      <c r="AD195" s="102">
        <v>201</v>
      </c>
      <c r="AE195" s="72">
        <f t="shared" si="39"/>
        <v>1.1800000000000188</v>
      </c>
      <c r="AO195" s="164">
        <v>96.5</v>
      </c>
      <c r="AP195" s="90">
        <v>35</v>
      </c>
      <c r="BM195" s="61"/>
      <c r="BN195" s="61"/>
      <c r="BO195" s="61"/>
      <c r="BP195" s="61"/>
      <c r="BQ195" s="61"/>
      <c r="BR195" s="61"/>
      <c r="BS195" s="61"/>
      <c r="BT195" s="61"/>
      <c r="BU195" s="61"/>
      <c r="BV195" s="61"/>
      <c r="CD195" s="72">
        <v>941</v>
      </c>
      <c r="CE195" s="90">
        <f t="shared" si="41"/>
        <v>6.5272380000000272</v>
      </c>
      <c r="CS195" s="102">
        <v>966</v>
      </c>
      <c r="CT195" s="90">
        <f t="shared" si="42"/>
        <v>4.9012590000000458</v>
      </c>
      <c r="CU195" s="72">
        <v>1026</v>
      </c>
      <c r="CV195" s="90">
        <f t="shared" si="43"/>
        <v>3.2456710000000228</v>
      </c>
      <c r="CZ195" s="160">
        <v>30.599999999999898</v>
      </c>
      <c r="DA195" s="110">
        <f t="shared" si="44"/>
        <v>0.84785099999997837</v>
      </c>
      <c r="DB195" s="72">
        <v>1111</v>
      </c>
      <c r="DC195" s="90">
        <f t="shared" si="45"/>
        <v>3.2699220000000468</v>
      </c>
      <c r="DD195" s="72">
        <v>306</v>
      </c>
      <c r="DE195" s="90">
        <f t="shared" si="46"/>
        <v>2.2318370000000254</v>
      </c>
      <c r="DP195" s="72">
        <v>591</v>
      </c>
      <c r="DQ195" s="90">
        <f t="shared" si="47"/>
        <v>1.1937500000000001</v>
      </c>
    </row>
    <row r="196" spans="30:121" x14ac:dyDescent="0.35">
      <c r="AD196" s="102">
        <v>202</v>
      </c>
      <c r="AE196" s="72">
        <f t="shared" si="39"/>
        <v>1.1600000000000188</v>
      </c>
      <c r="AO196" s="164">
        <v>97</v>
      </c>
      <c r="AP196" s="90">
        <v>35</v>
      </c>
      <c r="BM196" s="61"/>
      <c r="BN196" s="61"/>
      <c r="BO196" s="61"/>
      <c r="BP196" s="61"/>
      <c r="BQ196" s="61"/>
      <c r="BR196" s="61"/>
      <c r="BS196" s="61"/>
      <c r="BT196" s="61"/>
      <c r="BU196" s="61"/>
      <c r="BV196" s="61"/>
      <c r="CD196" s="100">
        <v>942</v>
      </c>
      <c r="CE196" s="90">
        <f t="shared" si="41"/>
        <v>6.5090560000000268</v>
      </c>
      <c r="CS196" s="102">
        <v>967</v>
      </c>
      <c r="CT196" s="90">
        <f t="shared" si="42"/>
        <v>4.822208000000046</v>
      </c>
      <c r="CU196" s="72">
        <v>1027</v>
      </c>
      <c r="CV196" s="90">
        <f t="shared" si="43"/>
        <v>3.157952000000023</v>
      </c>
      <c r="CZ196" s="160">
        <v>30.6999999999999</v>
      </c>
      <c r="DA196" s="110">
        <f t="shared" si="44"/>
        <v>0.82611199999997842</v>
      </c>
      <c r="DB196" s="72">
        <v>1112</v>
      </c>
      <c r="DC196" s="90">
        <f t="shared" si="45"/>
        <v>3.2608640000000468</v>
      </c>
      <c r="DD196" s="72">
        <v>307</v>
      </c>
      <c r="DE196" s="90">
        <f t="shared" si="46"/>
        <v>2.2173440000000255</v>
      </c>
      <c r="DP196" s="72">
        <v>592</v>
      </c>
      <c r="DQ196" s="90">
        <f t="shared" si="47"/>
        <v>1.2000000000000002</v>
      </c>
    </row>
    <row r="197" spans="30:121" x14ac:dyDescent="0.35">
      <c r="AD197" s="102">
        <v>203</v>
      </c>
      <c r="AE197" s="72">
        <f t="shared" si="39"/>
        <v>1.1400000000000188</v>
      </c>
      <c r="AO197" s="164">
        <v>97.5</v>
      </c>
      <c r="AP197" s="90">
        <v>35</v>
      </c>
      <c r="BM197" s="61"/>
      <c r="BN197" s="61"/>
      <c r="BO197" s="61"/>
      <c r="BP197" s="61"/>
      <c r="BQ197" s="61"/>
      <c r="BR197" s="61"/>
      <c r="BS197" s="61"/>
      <c r="BT197" s="61"/>
      <c r="BU197" s="61"/>
      <c r="BV197" s="61"/>
      <c r="CD197" s="72">
        <v>943</v>
      </c>
      <c r="CE197" s="90">
        <f t="shared" si="41"/>
        <v>6.4908740000000265</v>
      </c>
      <c r="CS197" s="102">
        <v>968</v>
      </c>
      <c r="CT197" s="90">
        <f t="shared" si="42"/>
        <v>4.7431570000000463</v>
      </c>
      <c r="CU197" s="72">
        <v>1028</v>
      </c>
      <c r="CV197" s="90">
        <f t="shared" si="43"/>
        <v>3.0702330000000231</v>
      </c>
      <c r="CZ197" s="160">
        <v>30.799999999999901</v>
      </c>
      <c r="DA197" s="110">
        <f t="shared" si="44"/>
        <v>0.80437299999997847</v>
      </c>
      <c r="DB197" s="72">
        <v>1113</v>
      </c>
      <c r="DC197" s="90">
        <f t="shared" si="45"/>
        <v>3.2518060000000468</v>
      </c>
      <c r="DD197" s="72">
        <v>308</v>
      </c>
      <c r="DE197" s="90">
        <f t="shared" si="46"/>
        <v>2.2028510000000256</v>
      </c>
      <c r="DP197" s="72">
        <v>593</v>
      </c>
      <c r="DQ197" s="90">
        <f t="shared" si="47"/>
        <v>1.2062500000000003</v>
      </c>
    </row>
    <row r="198" spans="30:121" x14ac:dyDescent="0.35">
      <c r="AD198" s="102">
        <v>204</v>
      </c>
      <c r="AE198" s="72">
        <f t="shared" ref="AE198:AE253" si="48">AE197-0.02</f>
        <v>1.1200000000000188</v>
      </c>
      <c r="AO198" s="164">
        <v>98</v>
      </c>
      <c r="AP198" s="90">
        <v>35</v>
      </c>
      <c r="BM198" s="61"/>
      <c r="BN198" s="61"/>
      <c r="BO198" s="61"/>
      <c r="BP198" s="61"/>
      <c r="BQ198" s="61"/>
      <c r="BR198" s="61"/>
      <c r="BS198" s="61"/>
      <c r="BT198" s="61"/>
      <c r="BU198" s="61"/>
      <c r="BV198" s="61"/>
      <c r="CD198" s="100">
        <v>944</v>
      </c>
      <c r="CE198" s="90">
        <f t="shared" ref="CE198:CE261" si="49">CE197-0.018182</f>
        <v>6.4726920000000261</v>
      </c>
      <c r="CS198" s="102">
        <v>969</v>
      </c>
      <c r="CT198" s="90">
        <f t="shared" ref="CT198:CT256" si="50">CT197-0.079051</f>
        <v>4.6641060000000465</v>
      </c>
      <c r="CU198" s="72">
        <v>1029</v>
      </c>
      <c r="CV198" s="90">
        <f t="shared" ref="CV198:CV231" si="51">CV197-0.087719</f>
        <v>2.9825140000000232</v>
      </c>
      <c r="CZ198" s="160">
        <v>30.899999999999899</v>
      </c>
      <c r="DA198" s="110">
        <f t="shared" ref="DA198:DA233" si="52">DA197-0.021739</f>
        <v>0.78263399999997851</v>
      </c>
      <c r="DB198" s="72">
        <v>1114</v>
      </c>
      <c r="DC198" s="90">
        <f t="shared" ref="DC198:DC261" si="53">DC197-0.009058</f>
        <v>3.2427480000000468</v>
      </c>
      <c r="DD198" s="72">
        <v>309</v>
      </c>
      <c r="DE198" s="90">
        <f t="shared" ref="DE198:DE261" si="54">DE197-0.014493</f>
        <v>2.1883580000000258</v>
      </c>
      <c r="DP198" s="72">
        <v>594</v>
      </c>
      <c r="DQ198" s="90">
        <f t="shared" ref="DQ198:DQ261" si="55">DQ197+0.00625</f>
        <v>1.2125000000000004</v>
      </c>
    </row>
    <row r="199" spans="30:121" x14ac:dyDescent="0.35">
      <c r="AD199" s="102">
        <v>205</v>
      </c>
      <c r="AE199" s="72">
        <f t="shared" si="48"/>
        <v>1.1000000000000187</v>
      </c>
      <c r="AO199" s="164">
        <v>98.5</v>
      </c>
      <c r="AP199" s="90">
        <v>35</v>
      </c>
      <c r="BM199" s="61"/>
      <c r="BN199" s="61"/>
      <c r="BO199" s="61"/>
      <c r="BP199" s="61"/>
      <c r="BQ199" s="61"/>
      <c r="BR199" s="61"/>
      <c r="BS199" s="61"/>
      <c r="BT199" s="61"/>
      <c r="BU199" s="61"/>
      <c r="BV199" s="61"/>
      <c r="CD199" s="72">
        <v>945</v>
      </c>
      <c r="CE199" s="90">
        <f t="shared" si="49"/>
        <v>6.4545100000000257</v>
      </c>
      <c r="CS199" s="102">
        <v>970</v>
      </c>
      <c r="CT199" s="90">
        <f t="shared" si="50"/>
        <v>4.5850550000000467</v>
      </c>
      <c r="CU199" s="72">
        <v>1030</v>
      </c>
      <c r="CV199" s="90">
        <f t="shared" si="51"/>
        <v>2.8947950000000233</v>
      </c>
      <c r="CZ199" s="160">
        <v>30.999999999999901</v>
      </c>
      <c r="DA199" s="110">
        <f t="shared" si="52"/>
        <v>0.76089499999997856</v>
      </c>
      <c r="DB199" s="72">
        <v>1115</v>
      </c>
      <c r="DC199" s="90">
        <f t="shared" si="53"/>
        <v>3.2336900000000468</v>
      </c>
      <c r="DD199" s="72">
        <v>310</v>
      </c>
      <c r="DE199" s="90">
        <f t="shared" si="54"/>
        <v>2.1738650000000259</v>
      </c>
      <c r="DP199" s="72">
        <v>595</v>
      </c>
      <c r="DQ199" s="90">
        <f t="shared" si="55"/>
        <v>1.2187500000000004</v>
      </c>
    </row>
    <row r="200" spans="30:121" x14ac:dyDescent="0.35">
      <c r="AD200" s="102">
        <v>206</v>
      </c>
      <c r="AE200" s="72">
        <f t="shared" si="48"/>
        <v>1.0800000000000187</v>
      </c>
      <c r="AO200" s="164">
        <v>99</v>
      </c>
      <c r="AP200" s="90">
        <v>35</v>
      </c>
      <c r="BM200" s="61"/>
      <c r="BN200" s="61"/>
      <c r="BO200" s="61"/>
      <c r="BP200" s="61"/>
      <c r="BQ200" s="61"/>
      <c r="BR200" s="61"/>
      <c r="BS200" s="61"/>
      <c r="BT200" s="61"/>
      <c r="BU200" s="61"/>
      <c r="BV200" s="61"/>
      <c r="CD200" s="100">
        <v>946</v>
      </c>
      <c r="CE200" s="90">
        <f t="shared" si="49"/>
        <v>6.4363280000000254</v>
      </c>
      <c r="CS200" s="102">
        <v>971</v>
      </c>
      <c r="CT200" s="90">
        <f t="shared" si="50"/>
        <v>4.506004000000047</v>
      </c>
      <c r="CU200" s="72">
        <v>1031</v>
      </c>
      <c r="CV200" s="90">
        <f t="shared" si="51"/>
        <v>2.8070760000000234</v>
      </c>
      <c r="CZ200" s="160">
        <v>31.099999999999898</v>
      </c>
      <c r="DA200" s="110">
        <f t="shared" si="52"/>
        <v>0.73915599999997861</v>
      </c>
      <c r="DB200" s="72">
        <v>1116</v>
      </c>
      <c r="DC200" s="90">
        <f t="shared" si="53"/>
        <v>3.2246320000000468</v>
      </c>
      <c r="DD200" s="72">
        <v>311</v>
      </c>
      <c r="DE200" s="90">
        <f t="shared" si="54"/>
        <v>2.159372000000026</v>
      </c>
      <c r="DP200" s="72">
        <v>596</v>
      </c>
      <c r="DQ200" s="90">
        <f t="shared" si="55"/>
        <v>1.2250000000000005</v>
      </c>
    </row>
    <row r="201" spans="30:121" x14ac:dyDescent="0.35">
      <c r="AD201" s="102">
        <v>207</v>
      </c>
      <c r="AE201" s="72">
        <f t="shared" si="48"/>
        <v>1.0600000000000187</v>
      </c>
      <c r="AO201" s="164">
        <v>99.5</v>
      </c>
      <c r="AP201" s="90">
        <v>35</v>
      </c>
      <c r="BM201" s="61"/>
      <c r="BN201" s="61"/>
      <c r="BO201" s="61"/>
      <c r="BP201" s="61"/>
      <c r="BQ201" s="61"/>
      <c r="BR201" s="61"/>
      <c r="BS201" s="61"/>
      <c r="BT201" s="61"/>
      <c r="BU201" s="61"/>
      <c r="BV201" s="61"/>
      <c r="CD201" s="72">
        <v>947</v>
      </c>
      <c r="CE201" s="90">
        <f t="shared" si="49"/>
        <v>6.418146000000025</v>
      </c>
      <c r="CS201" s="102">
        <v>972</v>
      </c>
      <c r="CT201" s="90">
        <f t="shared" si="50"/>
        <v>4.4269530000000472</v>
      </c>
      <c r="CU201" s="72">
        <v>1032</v>
      </c>
      <c r="CV201" s="90">
        <f t="shared" si="51"/>
        <v>2.7193570000000236</v>
      </c>
      <c r="CZ201" s="160">
        <v>31.1999999999999</v>
      </c>
      <c r="DA201" s="110">
        <f t="shared" si="52"/>
        <v>0.71741699999997866</v>
      </c>
      <c r="DB201" s="72">
        <v>1117</v>
      </c>
      <c r="DC201" s="90">
        <f t="shared" si="53"/>
        <v>3.2155740000000468</v>
      </c>
      <c r="DD201" s="72">
        <v>312</v>
      </c>
      <c r="DE201" s="90">
        <f t="shared" si="54"/>
        <v>2.1448790000000262</v>
      </c>
      <c r="DP201" s="72">
        <v>597</v>
      </c>
      <c r="DQ201" s="90">
        <f t="shared" si="55"/>
        <v>1.2312500000000006</v>
      </c>
    </row>
    <row r="202" spans="30:121" x14ac:dyDescent="0.35">
      <c r="AD202" s="102">
        <v>208</v>
      </c>
      <c r="AE202" s="72">
        <f t="shared" si="48"/>
        <v>1.0400000000000187</v>
      </c>
      <c r="AO202" s="164">
        <v>100</v>
      </c>
      <c r="AP202" s="90">
        <v>35</v>
      </c>
      <c r="BM202" s="61"/>
      <c r="BN202" s="61"/>
      <c r="BO202" s="61"/>
      <c r="BP202" s="61"/>
      <c r="BQ202" s="61"/>
      <c r="BR202" s="61"/>
      <c r="BS202" s="61"/>
      <c r="BT202" s="61"/>
      <c r="BU202" s="61"/>
      <c r="BV202" s="61"/>
      <c r="CD202" s="100">
        <v>948</v>
      </c>
      <c r="CE202" s="90">
        <f t="shared" si="49"/>
        <v>6.3999640000000246</v>
      </c>
      <c r="CS202" s="102">
        <v>973</v>
      </c>
      <c r="CT202" s="90">
        <f t="shared" si="50"/>
        <v>4.3479020000000475</v>
      </c>
      <c r="CU202" s="72">
        <v>1033</v>
      </c>
      <c r="CV202" s="90">
        <f t="shared" si="51"/>
        <v>2.6316380000000237</v>
      </c>
      <c r="CZ202" s="160">
        <v>31.299999999999901</v>
      </c>
      <c r="DA202" s="110">
        <f t="shared" si="52"/>
        <v>0.6956779999999787</v>
      </c>
      <c r="DB202" s="72">
        <v>1118</v>
      </c>
      <c r="DC202" s="90">
        <f t="shared" si="53"/>
        <v>3.2065160000000468</v>
      </c>
      <c r="DD202" s="72">
        <v>313</v>
      </c>
      <c r="DE202" s="90">
        <f t="shared" si="54"/>
        <v>2.1303860000000263</v>
      </c>
      <c r="DP202" s="72">
        <v>598</v>
      </c>
      <c r="DQ202" s="90">
        <f t="shared" si="55"/>
        <v>1.2375000000000007</v>
      </c>
    </row>
    <row r="203" spans="30:121" x14ac:dyDescent="0.35">
      <c r="AD203" s="102">
        <v>209</v>
      </c>
      <c r="AE203" s="72">
        <f t="shared" si="48"/>
        <v>1.0200000000000187</v>
      </c>
      <c r="BM203" s="61"/>
      <c r="BN203" s="61"/>
      <c r="BO203" s="61"/>
      <c r="BP203" s="61"/>
      <c r="BQ203" s="61"/>
      <c r="BR203" s="61"/>
      <c r="BS203" s="61"/>
      <c r="BT203" s="61"/>
      <c r="BU203" s="61"/>
      <c r="BV203" s="61"/>
      <c r="CD203" s="72">
        <v>949</v>
      </c>
      <c r="CE203" s="90">
        <f t="shared" si="49"/>
        <v>6.3817820000000243</v>
      </c>
      <c r="CS203" s="102">
        <v>974</v>
      </c>
      <c r="CT203" s="90">
        <f t="shared" si="50"/>
        <v>4.2688510000000477</v>
      </c>
      <c r="CU203" s="72">
        <v>1034</v>
      </c>
      <c r="CV203" s="90">
        <f t="shared" si="51"/>
        <v>2.5439190000000238</v>
      </c>
      <c r="CZ203" s="160">
        <v>31.399999999999899</v>
      </c>
      <c r="DA203" s="110">
        <f t="shared" si="52"/>
        <v>0.67393899999997875</v>
      </c>
      <c r="DB203" s="72">
        <v>1119</v>
      </c>
      <c r="DC203" s="90">
        <f t="shared" si="53"/>
        <v>3.1974580000000468</v>
      </c>
      <c r="DD203" s="72">
        <v>314</v>
      </c>
      <c r="DE203" s="90">
        <f t="shared" si="54"/>
        <v>2.1158930000000264</v>
      </c>
      <c r="DP203" s="72">
        <v>599</v>
      </c>
      <c r="DQ203" s="90">
        <f t="shared" si="55"/>
        <v>1.2437500000000008</v>
      </c>
    </row>
    <row r="204" spans="30:121" x14ac:dyDescent="0.35">
      <c r="AD204" s="102">
        <v>210</v>
      </c>
      <c r="AE204" s="72">
        <f t="shared" si="48"/>
        <v>1.0000000000000187</v>
      </c>
      <c r="BM204" s="61"/>
      <c r="BN204" s="61"/>
      <c r="BO204" s="61"/>
      <c r="BP204" s="61"/>
      <c r="BQ204" s="61"/>
      <c r="BR204" s="61"/>
      <c r="BS204" s="61"/>
      <c r="BT204" s="61"/>
      <c r="BU204" s="61"/>
      <c r="BV204" s="61"/>
      <c r="CD204" s="100">
        <v>950</v>
      </c>
      <c r="CE204" s="90">
        <f t="shared" si="49"/>
        <v>6.3636000000000239</v>
      </c>
      <c r="CS204" s="102">
        <v>975</v>
      </c>
      <c r="CT204" s="90">
        <f t="shared" si="50"/>
        <v>4.1898000000000479</v>
      </c>
      <c r="CU204" s="72">
        <v>1035</v>
      </c>
      <c r="CV204" s="90">
        <f t="shared" si="51"/>
        <v>2.4562000000000239</v>
      </c>
      <c r="CZ204" s="160">
        <v>31.499999999999901</v>
      </c>
      <c r="DA204" s="110">
        <f t="shared" si="52"/>
        <v>0.6521999999999788</v>
      </c>
      <c r="DB204" s="72">
        <v>1120</v>
      </c>
      <c r="DC204" s="90">
        <f t="shared" si="53"/>
        <v>3.1884000000000468</v>
      </c>
      <c r="DD204" s="72">
        <v>315</v>
      </c>
      <c r="DE204" s="90">
        <f t="shared" si="54"/>
        <v>2.1014000000000266</v>
      </c>
      <c r="DP204" s="72">
        <v>600</v>
      </c>
      <c r="DQ204" s="90">
        <f t="shared" si="55"/>
        <v>1.2500000000000009</v>
      </c>
    </row>
    <row r="205" spans="30:121" x14ac:dyDescent="0.35">
      <c r="AD205" s="102">
        <v>211</v>
      </c>
      <c r="AE205" s="72">
        <f t="shared" si="48"/>
        <v>0.98000000000001863</v>
      </c>
      <c r="BM205" s="61"/>
      <c r="BN205" s="61"/>
      <c r="BO205" s="61"/>
      <c r="BP205" s="61"/>
      <c r="BQ205" s="61"/>
      <c r="BR205" s="61"/>
      <c r="BS205" s="61"/>
      <c r="BT205" s="61"/>
      <c r="BU205" s="61"/>
      <c r="BV205" s="61"/>
      <c r="CD205" s="72">
        <v>951</v>
      </c>
      <c r="CE205" s="90">
        <f t="shared" si="49"/>
        <v>6.3454180000000235</v>
      </c>
      <c r="CS205" s="102">
        <v>976</v>
      </c>
      <c r="CT205" s="90">
        <f t="shared" si="50"/>
        <v>4.1107490000000482</v>
      </c>
      <c r="CU205" s="72">
        <v>1036</v>
      </c>
      <c r="CV205" s="90">
        <f t="shared" si="51"/>
        <v>2.368481000000024</v>
      </c>
      <c r="CZ205" s="160">
        <v>31.599999999999898</v>
      </c>
      <c r="DA205" s="110">
        <f t="shared" si="52"/>
        <v>0.63046099999997884</v>
      </c>
      <c r="DB205" s="72">
        <v>1121</v>
      </c>
      <c r="DC205" s="90">
        <f t="shared" si="53"/>
        <v>3.1793420000000467</v>
      </c>
      <c r="DD205" s="72">
        <v>316</v>
      </c>
      <c r="DE205" s="90">
        <f t="shared" si="54"/>
        <v>2.0869070000000267</v>
      </c>
      <c r="DP205" s="72">
        <v>601</v>
      </c>
      <c r="DQ205" s="90">
        <f t="shared" si="55"/>
        <v>1.256250000000001</v>
      </c>
    </row>
    <row r="206" spans="30:121" x14ac:dyDescent="0.35">
      <c r="AD206" s="102">
        <v>212</v>
      </c>
      <c r="AE206" s="72">
        <f t="shared" si="48"/>
        <v>0.96000000000001862</v>
      </c>
      <c r="BM206" s="61"/>
      <c r="BN206" s="61"/>
      <c r="BO206" s="61"/>
      <c r="BP206" s="61"/>
      <c r="BQ206" s="61"/>
      <c r="BR206" s="61"/>
      <c r="BS206" s="61"/>
      <c r="BT206" s="61"/>
      <c r="BU206" s="61"/>
      <c r="BV206" s="61"/>
      <c r="CD206" s="100">
        <v>952</v>
      </c>
      <c r="CE206" s="90">
        <f t="shared" si="49"/>
        <v>6.3272360000000232</v>
      </c>
      <c r="CS206" s="102">
        <v>977</v>
      </c>
      <c r="CT206" s="90">
        <f t="shared" si="50"/>
        <v>4.0316980000000484</v>
      </c>
      <c r="CU206" s="72">
        <v>1037</v>
      </c>
      <c r="CV206" s="90">
        <f t="shared" si="51"/>
        <v>2.2807620000000242</v>
      </c>
      <c r="CZ206" s="160">
        <v>31.6999999999999</v>
      </c>
      <c r="DA206" s="110">
        <f t="shared" si="52"/>
        <v>0.60872199999997889</v>
      </c>
      <c r="DB206" s="72">
        <v>1122</v>
      </c>
      <c r="DC206" s="90">
        <f t="shared" si="53"/>
        <v>3.1702840000000467</v>
      </c>
      <c r="DD206" s="72">
        <v>317</v>
      </c>
      <c r="DE206" s="90">
        <f t="shared" si="54"/>
        <v>2.0724140000000268</v>
      </c>
      <c r="DP206" s="72">
        <v>602</v>
      </c>
      <c r="DQ206" s="90">
        <f t="shared" si="55"/>
        <v>1.2625000000000011</v>
      </c>
    </row>
    <row r="207" spans="30:121" x14ac:dyDescent="0.35">
      <c r="AD207" s="102">
        <v>213</v>
      </c>
      <c r="AE207" s="72">
        <f t="shared" si="48"/>
        <v>0.9400000000000186</v>
      </c>
      <c r="BM207" s="61"/>
      <c r="BN207" s="61"/>
      <c r="BO207" s="61"/>
      <c r="BP207" s="61"/>
      <c r="BQ207" s="61"/>
      <c r="BR207" s="61"/>
      <c r="BS207" s="61"/>
      <c r="BT207" s="61"/>
      <c r="BU207" s="61"/>
      <c r="BV207" s="61"/>
      <c r="CD207" s="72">
        <v>953</v>
      </c>
      <c r="CE207" s="90">
        <f t="shared" si="49"/>
        <v>6.3090540000000228</v>
      </c>
      <c r="CS207" s="102">
        <v>978</v>
      </c>
      <c r="CT207" s="90">
        <f t="shared" si="50"/>
        <v>3.9526470000000482</v>
      </c>
      <c r="CU207" s="72">
        <v>1038</v>
      </c>
      <c r="CV207" s="90">
        <f t="shared" si="51"/>
        <v>2.1930430000000243</v>
      </c>
      <c r="CZ207" s="160">
        <v>31.799999999999901</v>
      </c>
      <c r="DA207" s="110">
        <f t="shared" si="52"/>
        <v>0.58698299999997894</v>
      </c>
      <c r="DB207" s="72">
        <v>1123</v>
      </c>
      <c r="DC207" s="90">
        <f t="shared" si="53"/>
        <v>3.1612260000000467</v>
      </c>
      <c r="DD207" s="72">
        <v>318</v>
      </c>
      <c r="DE207" s="90">
        <f t="shared" si="54"/>
        <v>2.057921000000027</v>
      </c>
      <c r="DP207" s="72">
        <v>603</v>
      </c>
      <c r="DQ207" s="90">
        <f t="shared" si="55"/>
        <v>1.2687500000000012</v>
      </c>
    </row>
    <row r="208" spans="30:121" x14ac:dyDescent="0.35">
      <c r="AD208" s="102">
        <v>214</v>
      </c>
      <c r="AE208" s="72">
        <f t="shared" si="48"/>
        <v>0.92000000000001858</v>
      </c>
      <c r="BM208" s="61"/>
      <c r="BN208" s="61"/>
      <c r="BO208" s="61"/>
      <c r="BP208" s="61"/>
      <c r="BQ208" s="61"/>
      <c r="BR208" s="61"/>
      <c r="BS208" s="61"/>
      <c r="BT208" s="61"/>
      <c r="BU208" s="61"/>
      <c r="BV208" s="61"/>
      <c r="CD208" s="100">
        <v>954</v>
      </c>
      <c r="CE208" s="90">
        <f t="shared" si="49"/>
        <v>6.2908720000000224</v>
      </c>
      <c r="CS208" s="102">
        <v>979</v>
      </c>
      <c r="CT208" s="90">
        <f t="shared" si="50"/>
        <v>3.873596000000048</v>
      </c>
      <c r="CU208" s="72">
        <v>1039</v>
      </c>
      <c r="CV208" s="90">
        <f t="shared" si="51"/>
        <v>2.1053240000000244</v>
      </c>
      <c r="CZ208" s="160">
        <v>31.899999999999899</v>
      </c>
      <c r="DA208" s="110">
        <f t="shared" si="52"/>
        <v>0.56524399999997899</v>
      </c>
      <c r="DB208" s="72">
        <v>1124</v>
      </c>
      <c r="DC208" s="90">
        <f t="shared" si="53"/>
        <v>3.1521680000000467</v>
      </c>
      <c r="DD208" s="72">
        <v>319</v>
      </c>
      <c r="DE208" s="90">
        <f t="shared" si="54"/>
        <v>2.0434280000000271</v>
      </c>
      <c r="DP208" s="72">
        <v>604</v>
      </c>
      <c r="DQ208" s="90">
        <f t="shared" si="55"/>
        <v>1.2750000000000012</v>
      </c>
    </row>
    <row r="209" spans="30:121" x14ac:dyDescent="0.35">
      <c r="AD209" s="102">
        <v>215</v>
      </c>
      <c r="AE209" s="72">
        <f t="shared" si="48"/>
        <v>0.90000000000001856</v>
      </c>
      <c r="BM209" s="61"/>
      <c r="BN209" s="61"/>
      <c r="BO209" s="61"/>
      <c r="BP209" s="61"/>
      <c r="BQ209" s="61"/>
      <c r="BR209" s="61"/>
      <c r="BS209" s="61"/>
      <c r="BT209" s="61"/>
      <c r="BU209" s="61"/>
      <c r="BV209" s="61"/>
      <c r="CD209" s="72">
        <v>955</v>
      </c>
      <c r="CE209" s="90">
        <f t="shared" si="49"/>
        <v>6.2726900000000221</v>
      </c>
      <c r="CS209" s="102">
        <v>980</v>
      </c>
      <c r="CT209" s="90">
        <f t="shared" si="50"/>
        <v>3.7945450000000478</v>
      </c>
      <c r="CU209" s="72">
        <v>1040</v>
      </c>
      <c r="CV209" s="90">
        <f t="shared" si="51"/>
        <v>2.0176050000000245</v>
      </c>
      <c r="CZ209" s="160">
        <v>31.999999999999901</v>
      </c>
      <c r="DA209" s="110">
        <f t="shared" si="52"/>
        <v>0.54350499999997903</v>
      </c>
      <c r="DB209" s="72">
        <v>1125</v>
      </c>
      <c r="DC209" s="90">
        <f t="shared" si="53"/>
        <v>3.1431100000000467</v>
      </c>
      <c r="DD209" s="72">
        <v>320</v>
      </c>
      <c r="DE209" s="90">
        <f t="shared" si="54"/>
        <v>2.0289350000000272</v>
      </c>
      <c r="DP209" s="72">
        <v>605</v>
      </c>
      <c r="DQ209" s="90">
        <f t="shared" si="55"/>
        <v>1.2812500000000013</v>
      </c>
    </row>
    <row r="210" spans="30:121" x14ac:dyDescent="0.35">
      <c r="AD210" s="102">
        <v>216</v>
      </c>
      <c r="AE210" s="72">
        <f t="shared" si="48"/>
        <v>0.88000000000001855</v>
      </c>
      <c r="BM210" s="61"/>
      <c r="BN210" s="61"/>
      <c r="BO210" s="61"/>
      <c r="BP210" s="61"/>
      <c r="BQ210" s="61"/>
      <c r="BR210" s="61"/>
      <c r="BS210" s="61"/>
      <c r="BT210" s="61"/>
      <c r="BU210" s="61"/>
      <c r="BV210" s="61"/>
      <c r="CD210" s="100">
        <v>956</v>
      </c>
      <c r="CE210" s="90">
        <f t="shared" si="49"/>
        <v>6.2545080000000217</v>
      </c>
      <c r="CS210" s="102">
        <v>981</v>
      </c>
      <c r="CT210" s="90">
        <f t="shared" si="50"/>
        <v>3.7154940000000476</v>
      </c>
      <c r="CU210" s="72">
        <v>1041</v>
      </c>
      <c r="CV210" s="90">
        <f t="shared" si="51"/>
        <v>1.9298860000000244</v>
      </c>
      <c r="CZ210" s="160">
        <v>32.099999999999902</v>
      </c>
      <c r="DA210" s="110">
        <f t="shared" si="52"/>
        <v>0.52176599999997908</v>
      </c>
      <c r="DB210" s="72">
        <v>1126</v>
      </c>
      <c r="DC210" s="90">
        <f t="shared" si="53"/>
        <v>3.1340520000000467</v>
      </c>
      <c r="DD210" s="72">
        <v>321</v>
      </c>
      <c r="DE210" s="90">
        <f t="shared" si="54"/>
        <v>2.0144420000000274</v>
      </c>
      <c r="DP210" s="72">
        <v>606</v>
      </c>
      <c r="DQ210" s="90">
        <f t="shared" si="55"/>
        <v>1.2875000000000014</v>
      </c>
    </row>
    <row r="211" spans="30:121" x14ac:dyDescent="0.35">
      <c r="AD211" s="102">
        <v>217</v>
      </c>
      <c r="AE211" s="72">
        <f t="shared" si="48"/>
        <v>0.86000000000001853</v>
      </c>
      <c r="BM211" s="61"/>
      <c r="BN211" s="61"/>
      <c r="BO211" s="61"/>
      <c r="BP211" s="61"/>
      <c r="BQ211" s="61"/>
      <c r="BR211" s="61"/>
      <c r="BS211" s="61"/>
      <c r="BT211" s="61"/>
      <c r="BU211" s="61"/>
      <c r="BV211" s="61"/>
      <c r="CD211" s="72">
        <v>957</v>
      </c>
      <c r="CE211" s="90">
        <f t="shared" si="49"/>
        <v>6.2363260000000214</v>
      </c>
      <c r="CS211" s="102">
        <v>982</v>
      </c>
      <c r="CT211" s="90">
        <f t="shared" si="50"/>
        <v>3.6364430000000474</v>
      </c>
      <c r="CU211" s="72">
        <v>1042</v>
      </c>
      <c r="CV211" s="90">
        <f t="shared" si="51"/>
        <v>1.8421670000000243</v>
      </c>
      <c r="CZ211" s="160">
        <v>32.199999999999903</v>
      </c>
      <c r="DA211" s="110">
        <f t="shared" si="52"/>
        <v>0.50002699999997913</v>
      </c>
      <c r="DB211" s="72">
        <v>1127</v>
      </c>
      <c r="DC211" s="90">
        <f t="shared" si="53"/>
        <v>3.1249940000000467</v>
      </c>
      <c r="DD211" s="72">
        <v>322</v>
      </c>
      <c r="DE211" s="90">
        <f t="shared" si="54"/>
        <v>1.9999490000000273</v>
      </c>
      <c r="DP211" s="72">
        <v>607</v>
      </c>
      <c r="DQ211" s="90">
        <f t="shared" si="55"/>
        <v>1.2937500000000015</v>
      </c>
    </row>
    <row r="212" spans="30:121" x14ac:dyDescent="0.35">
      <c r="AD212" s="102">
        <v>218</v>
      </c>
      <c r="AE212" s="72">
        <f t="shared" si="48"/>
        <v>0.84000000000001851</v>
      </c>
      <c r="BM212" s="61"/>
      <c r="BN212" s="61"/>
      <c r="BO212" s="61"/>
      <c r="BP212" s="61"/>
      <c r="BQ212" s="61"/>
      <c r="BR212" s="61"/>
      <c r="BS212" s="61"/>
      <c r="BT212" s="61"/>
      <c r="BU212" s="61"/>
      <c r="BV212" s="61"/>
      <c r="CD212" s="100">
        <v>958</v>
      </c>
      <c r="CE212" s="90">
        <f t="shared" si="49"/>
        <v>6.218144000000021</v>
      </c>
      <c r="CS212" s="102">
        <v>983</v>
      </c>
      <c r="CT212" s="90">
        <f t="shared" si="50"/>
        <v>3.5573920000000472</v>
      </c>
      <c r="CU212" s="72">
        <v>1043</v>
      </c>
      <c r="CV212" s="90">
        <f t="shared" si="51"/>
        <v>1.7544480000000242</v>
      </c>
      <c r="CZ212" s="160">
        <v>32.299999999999898</v>
      </c>
      <c r="DA212" s="110">
        <f t="shared" si="52"/>
        <v>0.47828799999997912</v>
      </c>
      <c r="DB212" s="72">
        <v>1128</v>
      </c>
      <c r="DC212" s="90">
        <f t="shared" si="53"/>
        <v>3.1159360000000467</v>
      </c>
      <c r="DD212" s="72">
        <v>323</v>
      </c>
      <c r="DE212" s="90">
        <f t="shared" si="54"/>
        <v>1.9854560000000272</v>
      </c>
      <c r="DP212" s="72">
        <v>608</v>
      </c>
      <c r="DQ212" s="90">
        <f t="shared" si="55"/>
        <v>1.3000000000000016</v>
      </c>
    </row>
    <row r="213" spans="30:121" x14ac:dyDescent="0.35">
      <c r="AD213" s="102">
        <v>219</v>
      </c>
      <c r="AE213" s="72">
        <f t="shared" si="48"/>
        <v>0.82000000000001849</v>
      </c>
      <c r="BM213" s="61"/>
      <c r="BN213" s="61"/>
      <c r="BO213" s="61"/>
      <c r="BP213" s="61"/>
      <c r="BQ213" s="61"/>
      <c r="BR213" s="61"/>
      <c r="BS213" s="61"/>
      <c r="BT213" s="61"/>
      <c r="BU213" s="61"/>
      <c r="BV213" s="61"/>
      <c r="CD213" s="72">
        <v>959</v>
      </c>
      <c r="CE213" s="90">
        <f t="shared" si="49"/>
        <v>6.1999620000000206</v>
      </c>
      <c r="CS213" s="102">
        <v>984</v>
      </c>
      <c r="CT213" s="90">
        <f t="shared" si="50"/>
        <v>3.478341000000047</v>
      </c>
      <c r="CU213" s="72">
        <v>1044</v>
      </c>
      <c r="CV213" s="90">
        <f t="shared" si="51"/>
        <v>1.6667290000000241</v>
      </c>
      <c r="CZ213" s="160">
        <v>32.399999999999899</v>
      </c>
      <c r="DA213" s="110">
        <f t="shared" si="52"/>
        <v>0.45654899999997911</v>
      </c>
      <c r="DB213" s="72">
        <v>1129</v>
      </c>
      <c r="DC213" s="90">
        <f t="shared" si="53"/>
        <v>3.1068780000000467</v>
      </c>
      <c r="DD213" s="72">
        <v>324</v>
      </c>
      <c r="DE213" s="90">
        <f t="shared" si="54"/>
        <v>1.9709630000000271</v>
      </c>
      <c r="DP213" s="72">
        <v>609</v>
      </c>
      <c r="DQ213" s="90">
        <f t="shared" si="55"/>
        <v>1.3062500000000017</v>
      </c>
    </row>
    <row r="214" spans="30:121" x14ac:dyDescent="0.35">
      <c r="AD214" s="102">
        <v>220</v>
      </c>
      <c r="AE214" s="72">
        <f t="shared" si="48"/>
        <v>0.80000000000001847</v>
      </c>
      <c r="BM214" s="61"/>
      <c r="BN214" s="61"/>
      <c r="BO214" s="61"/>
      <c r="BP214" s="61"/>
      <c r="BQ214" s="61"/>
      <c r="BR214" s="61"/>
      <c r="BS214" s="61"/>
      <c r="BT214" s="61"/>
      <c r="BU214" s="61"/>
      <c r="BV214" s="61"/>
      <c r="CD214" s="100">
        <v>960</v>
      </c>
      <c r="CE214" s="90">
        <f t="shared" si="49"/>
        <v>6.1817800000000203</v>
      </c>
      <c r="CS214" s="102">
        <v>985</v>
      </c>
      <c r="CT214" s="90">
        <f t="shared" si="50"/>
        <v>3.3992900000000468</v>
      </c>
      <c r="CU214" s="72">
        <v>1045</v>
      </c>
      <c r="CV214" s="90">
        <f t="shared" si="51"/>
        <v>1.579010000000024</v>
      </c>
      <c r="CZ214" s="160">
        <v>32.499999999999901</v>
      </c>
      <c r="DA214" s="110">
        <f t="shared" si="52"/>
        <v>0.4348099999999791</v>
      </c>
      <c r="DB214" s="72">
        <v>1130</v>
      </c>
      <c r="DC214" s="90">
        <f t="shared" si="53"/>
        <v>3.0978200000000466</v>
      </c>
      <c r="DD214" s="72">
        <v>325</v>
      </c>
      <c r="DE214" s="90">
        <f t="shared" si="54"/>
        <v>1.956470000000027</v>
      </c>
      <c r="DP214" s="72">
        <v>610</v>
      </c>
      <c r="DQ214" s="90">
        <f t="shared" si="55"/>
        <v>1.3125000000000018</v>
      </c>
    </row>
    <row r="215" spans="30:121" x14ac:dyDescent="0.35">
      <c r="AD215" s="102">
        <v>221</v>
      </c>
      <c r="AE215" s="72">
        <f t="shared" si="48"/>
        <v>0.78000000000001846</v>
      </c>
      <c r="BM215" s="61"/>
      <c r="BN215" s="61"/>
      <c r="BO215" s="61"/>
      <c r="BP215" s="61"/>
      <c r="BQ215" s="61"/>
      <c r="BR215" s="61"/>
      <c r="BS215" s="61"/>
      <c r="BT215" s="61"/>
      <c r="BU215" s="61"/>
      <c r="BV215" s="61"/>
      <c r="CD215" s="72">
        <v>961</v>
      </c>
      <c r="CE215" s="90">
        <f t="shared" si="49"/>
        <v>6.1635980000000199</v>
      </c>
      <c r="CS215" s="102">
        <v>986</v>
      </c>
      <c r="CT215" s="90">
        <f t="shared" si="50"/>
        <v>3.3202390000000466</v>
      </c>
      <c r="CU215" s="72">
        <v>1046</v>
      </c>
      <c r="CV215" s="90">
        <f t="shared" si="51"/>
        <v>1.4912910000000239</v>
      </c>
      <c r="CZ215" s="160">
        <v>32.599999999999902</v>
      </c>
      <c r="DA215" s="110">
        <f t="shared" si="52"/>
        <v>0.41307099999997909</v>
      </c>
      <c r="DB215" s="72">
        <v>1131</v>
      </c>
      <c r="DC215" s="90">
        <f t="shared" si="53"/>
        <v>3.0887620000000466</v>
      </c>
      <c r="DD215" s="72">
        <v>326</v>
      </c>
      <c r="DE215" s="90">
        <f t="shared" si="54"/>
        <v>1.9419770000000269</v>
      </c>
      <c r="DP215" s="72">
        <v>611</v>
      </c>
      <c r="DQ215" s="90">
        <f t="shared" si="55"/>
        <v>1.3187500000000019</v>
      </c>
    </row>
    <row r="216" spans="30:121" x14ac:dyDescent="0.35">
      <c r="AD216" s="102">
        <v>222</v>
      </c>
      <c r="AE216" s="72">
        <f t="shared" si="48"/>
        <v>0.76000000000001844</v>
      </c>
      <c r="BM216" s="61"/>
      <c r="BN216" s="61"/>
      <c r="BO216" s="61"/>
      <c r="BP216" s="61"/>
      <c r="BQ216" s="61"/>
      <c r="BR216" s="61"/>
      <c r="BS216" s="61"/>
      <c r="BT216" s="61"/>
      <c r="BU216" s="61"/>
      <c r="BV216" s="61"/>
      <c r="CD216" s="100">
        <v>962</v>
      </c>
      <c r="CE216" s="90">
        <f t="shared" si="49"/>
        <v>6.1454160000000195</v>
      </c>
      <c r="CS216" s="102">
        <v>987</v>
      </c>
      <c r="CT216" s="90">
        <f t="shared" si="50"/>
        <v>3.2411880000000464</v>
      </c>
      <c r="CU216" s="72">
        <v>1047</v>
      </c>
      <c r="CV216" s="90">
        <f t="shared" si="51"/>
        <v>1.4035720000000238</v>
      </c>
      <c r="CZ216" s="160">
        <v>32.699999999999903</v>
      </c>
      <c r="DA216" s="110">
        <f t="shared" si="52"/>
        <v>0.39133199999997909</v>
      </c>
      <c r="DB216" s="72">
        <v>1132</v>
      </c>
      <c r="DC216" s="90">
        <f t="shared" si="53"/>
        <v>3.0797040000000466</v>
      </c>
      <c r="DD216" s="72">
        <v>327</v>
      </c>
      <c r="DE216" s="90">
        <f t="shared" si="54"/>
        <v>1.9274840000000268</v>
      </c>
      <c r="DP216" s="72">
        <v>612</v>
      </c>
      <c r="DQ216" s="90">
        <f t="shared" si="55"/>
        <v>1.325000000000002</v>
      </c>
    </row>
    <row r="217" spans="30:121" x14ac:dyDescent="0.35">
      <c r="AD217" s="102">
        <v>223</v>
      </c>
      <c r="AE217" s="72">
        <f t="shared" si="48"/>
        <v>0.74000000000001842</v>
      </c>
      <c r="BM217" s="61"/>
      <c r="BN217" s="61"/>
      <c r="BO217" s="61"/>
      <c r="BP217" s="61"/>
      <c r="BQ217" s="61"/>
      <c r="BR217" s="61"/>
      <c r="BS217" s="61"/>
      <c r="BT217" s="61"/>
      <c r="BU217" s="61"/>
      <c r="BV217" s="61"/>
      <c r="CD217" s="72">
        <v>963</v>
      </c>
      <c r="CE217" s="90">
        <f t="shared" si="49"/>
        <v>6.1272340000000192</v>
      </c>
      <c r="CS217" s="102">
        <v>988</v>
      </c>
      <c r="CT217" s="90">
        <f t="shared" si="50"/>
        <v>3.1621370000000462</v>
      </c>
      <c r="CU217" s="72">
        <v>1048</v>
      </c>
      <c r="CV217" s="90">
        <f t="shared" si="51"/>
        <v>1.3158530000000237</v>
      </c>
      <c r="CZ217" s="160">
        <v>32.799999999999898</v>
      </c>
      <c r="DA217" s="110">
        <f t="shared" si="52"/>
        <v>0.36959299999997908</v>
      </c>
      <c r="DB217" s="72">
        <v>1133</v>
      </c>
      <c r="DC217" s="90">
        <f t="shared" si="53"/>
        <v>3.0706460000000466</v>
      </c>
      <c r="DD217" s="72">
        <v>328</v>
      </c>
      <c r="DE217" s="90">
        <f t="shared" si="54"/>
        <v>1.9129910000000268</v>
      </c>
      <c r="DP217" s="72">
        <v>613</v>
      </c>
      <c r="DQ217" s="90">
        <f t="shared" si="55"/>
        <v>1.331250000000002</v>
      </c>
    </row>
    <row r="218" spans="30:121" x14ac:dyDescent="0.35">
      <c r="AD218" s="102">
        <v>224</v>
      </c>
      <c r="AE218" s="72">
        <f t="shared" si="48"/>
        <v>0.7200000000000184</v>
      </c>
      <c r="BM218" s="61"/>
      <c r="BN218" s="61"/>
      <c r="BO218" s="61"/>
      <c r="BP218" s="61"/>
      <c r="BQ218" s="61"/>
      <c r="BR218" s="61"/>
      <c r="BS218" s="61"/>
      <c r="BT218" s="61"/>
      <c r="BU218" s="61"/>
      <c r="BV218" s="61"/>
      <c r="CD218" s="100">
        <v>964</v>
      </c>
      <c r="CE218" s="90">
        <f t="shared" si="49"/>
        <v>6.1090520000000188</v>
      </c>
      <c r="CS218" s="102">
        <v>989</v>
      </c>
      <c r="CT218" s="90">
        <f t="shared" si="50"/>
        <v>3.083086000000046</v>
      </c>
      <c r="CU218" s="72">
        <v>1049</v>
      </c>
      <c r="CV218" s="90">
        <f t="shared" si="51"/>
        <v>1.2281340000000236</v>
      </c>
      <c r="CZ218" s="160">
        <v>32.899999999999899</v>
      </c>
      <c r="DA218" s="110">
        <f t="shared" si="52"/>
        <v>0.34785399999997907</v>
      </c>
      <c r="DB218" s="72">
        <v>1134</v>
      </c>
      <c r="DC218" s="90">
        <f t="shared" si="53"/>
        <v>3.0615880000000466</v>
      </c>
      <c r="DD218" s="72">
        <v>329</v>
      </c>
      <c r="DE218" s="90">
        <f t="shared" si="54"/>
        <v>1.8984980000000267</v>
      </c>
      <c r="DP218" s="72">
        <v>614</v>
      </c>
      <c r="DQ218" s="90">
        <f t="shared" si="55"/>
        <v>1.3375000000000021</v>
      </c>
    </row>
    <row r="219" spans="30:121" x14ac:dyDescent="0.35">
      <c r="AD219" s="102">
        <v>225</v>
      </c>
      <c r="AE219" s="72">
        <f t="shared" si="48"/>
        <v>0.70000000000001839</v>
      </c>
      <c r="BM219" s="61"/>
      <c r="BN219" s="61"/>
      <c r="BO219" s="61"/>
      <c r="BP219" s="61"/>
      <c r="BQ219" s="61"/>
      <c r="BR219" s="61"/>
      <c r="BS219" s="61"/>
      <c r="BT219" s="61"/>
      <c r="BU219" s="61"/>
      <c r="BV219" s="61"/>
      <c r="CD219" s="72">
        <v>965</v>
      </c>
      <c r="CE219" s="90">
        <f t="shared" si="49"/>
        <v>6.0908700000000184</v>
      </c>
      <c r="CS219" s="102">
        <v>990</v>
      </c>
      <c r="CT219" s="90">
        <f t="shared" si="50"/>
        <v>3.0040350000000458</v>
      </c>
      <c r="CU219" s="72">
        <v>1050</v>
      </c>
      <c r="CV219" s="90">
        <f t="shared" si="51"/>
        <v>1.1404150000000235</v>
      </c>
      <c r="CZ219" s="160">
        <v>32.999999999999901</v>
      </c>
      <c r="DA219" s="110">
        <f t="shared" si="52"/>
        <v>0.32611499999997906</v>
      </c>
      <c r="DB219" s="72">
        <v>1135</v>
      </c>
      <c r="DC219" s="90">
        <f t="shared" si="53"/>
        <v>3.0525300000000466</v>
      </c>
      <c r="DD219" s="72">
        <v>330</v>
      </c>
      <c r="DE219" s="90">
        <f t="shared" si="54"/>
        <v>1.8840050000000266</v>
      </c>
      <c r="DP219" s="72">
        <v>615</v>
      </c>
      <c r="DQ219" s="90">
        <f t="shared" si="55"/>
        <v>1.3437500000000022</v>
      </c>
    </row>
    <row r="220" spans="30:121" x14ac:dyDescent="0.35">
      <c r="AD220" s="102">
        <v>226</v>
      </c>
      <c r="AE220" s="72">
        <f t="shared" si="48"/>
        <v>0.68000000000001837</v>
      </c>
      <c r="BM220" s="61"/>
      <c r="BN220" s="61"/>
      <c r="BO220" s="61"/>
      <c r="BP220" s="61"/>
      <c r="BQ220" s="61"/>
      <c r="BR220" s="61"/>
      <c r="BS220" s="61"/>
      <c r="BT220" s="61"/>
      <c r="BU220" s="61"/>
      <c r="BV220" s="61"/>
      <c r="CD220" s="100">
        <v>966</v>
      </c>
      <c r="CE220" s="90">
        <f t="shared" si="49"/>
        <v>6.0726880000000181</v>
      </c>
      <c r="CS220" s="102">
        <v>991</v>
      </c>
      <c r="CT220" s="90">
        <f t="shared" si="50"/>
        <v>2.9249840000000455</v>
      </c>
      <c r="CU220" s="72">
        <v>1051</v>
      </c>
      <c r="CV220" s="90">
        <f t="shared" si="51"/>
        <v>1.0526960000000234</v>
      </c>
      <c r="CZ220" s="160">
        <v>33.099999999999902</v>
      </c>
      <c r="DA220" s="110">
        <f t="shared" si="52"/>
        <v>0.30437599999997905</v>
      </c>
      <c r="DB220" s="72">
        <v>1136</v>
      </c>
      <c r="DC220" s="90">
        <f t="shared" si="53"/>
        <v>3.0434720000000466</v>
      </c>
      <c r="DD220" s="72">
        <v>331</v>
      </c>
      <c r="DE220" s="90">
        <f t="shared" si="54"/>
        <v>1.8695120000000265</v>
      </c>
      <c r="DP220" s="72">
        <v>616</v>
      </c>
      <c r="DQ220" s="90">
        <f t="shared" si="55"/>
        <v>1.3500000000000023</v>
      </c>
    </row>
    <row r="221" spans="30:121" x14ac:dyDescent="0.35">
      <c r="AD221" s="102">
        <v>227</v>
      </c>
      <c r="AE221" s="72">
        <f t="shared" si="48"/>
        <v>0.66000000000001835</v>
      </c>
      <c r="BM221" s="61"/>
      <c r="BN221" s="61"/>
      <c r="BO221" s="61"/>
      <c r="BP221" s="61"/>
      <c r="BQ221" s="61"/>
      <c r="BR221" s="61"/>
      <c r="BS221" s="61"/>
      <c r="BT221" s="61"/>
      <c r="BU221" s="61"/>
      <c r="BV221" s="61"/>
      <c r="CD221" s="72">
        <v>967</v>
      </c>
      <c r="CE221" s="90">
        <f t="shared" si="49"/>
        <v>6.0545060000000177</v>
      </c>
      <c r="CS221" s="102">
        <v>992</v>
      </c>
      <c r="CT221" s="90">
        <f t="shared" si="50"/>
        <v>2.8459330000000453</v>
      </c>
      <c r="CU221" s="72">
        <v>1052</v>
      </c>
      <c r="CV221" s="90">
        <f t="shared" si="51"/>
        <v>0.9649770000000234</v>
      </c>
      <c r="CZ221" s="160">
        <v>33.199999999999903</v>
      </c>
      <c r="DA221" s="110">
        <f t="shared" si="52"/>
        <v>0.28263699999997904</v>
      </c>
      <c r="DB221" s="72">
        <v>1137</v>
      </c>
      <c r="DC221" s="90">
        <f t="shared" si="53"/>
        <v>3.0344140000000466</v>
      </c>
      <c r="DD221" s="72">
        <v>332</v>
      </c>
      <c r="DE221" s="90">
        <f t="shared" si="54"/>
        <v>1.8550190000000264</v>
      </c>
      <c r="DP221" s="72">
        <v>617</v>
      </c>
      <c r="DQ221" s="90">
        <f t="shared" si="55"/>
        <v>1.3562500000000024</v>
      </c>
    </row>
    <row r="222" spans="30:121" x14ac:dyDescent="0.35">
      <c r="AD222" s="102">
        <v>228</v>
      </c>
      <c r="AE222" s="72">
        <f t="shared" si="48"/>
        <v>0.64000000000001833</v>
      </c>
      <c r="BM222" s="61"/>
      <c r="BN222" s="61"/>
      <c r="BO222" s="61"/>
      <c r="BP222" s="61"/>
      <c r="BQ222" s="61"/>
      <c r="BR222" s="61"/>
      <c r="BS222" s="61"/>
      <c r="BT222" s="61"/>
      <c r="BU222" s="61"/>
      <c r="BV222" s="61"/>
      <c r="CD222" s="100">
        <v>968</v>
      </c>
      <c r="CE222" s="90">
        <f t="shared" si="49"/>
        <v>6.0363240000000173</v>
      </c>
      <c r="CS222" s="102">
        <v>993</v>
      </c>
      <c r="CT222" s="90">
        <f t="shared" si="50"/>
        <v>2.7668820000000451</v>
      </c>
      <c r="CU222" s="72">
        <v>1053</v>
      </c>
      <c r="CV222" s="90">
        <f t="shared" si="51"/>
        <v>0.87725800000002341</v>
      </c>
      <c r="CZ222" s="160">
        <v>33.299999999999898</v>
      </c>
      <c r="DA222" s="110">
        <f t="shared" si="52"/>
        <v>0.26089799999997904</v>
      </c>
      <c r="DB222" s="72">
        <v>1138</v>
      </c>
      <c r="DC222" s="90">
        <f t="shared" si="53"/>
        <v>3.0253560000000466</v>
      </c>
      <c r="DD222" s="72">
        <v>333</v>
      </c>
      <c r="DE222" s="90">
        <f t="shared" si="54"/>
        <v>1.8405260000000263</v>
      </c>
      <c r="DP222" s="72">
        <v>618</v>
      </c>
      <c r="DQ222" s="90">
        <f t="shared" si="55"/>
        <v>1.3625000000000025</v>
      </c>
    </row>
    <row r="223" spans="30:121" x14ac:dyDescent="0.35">
      <c r="AD223" s="102">
        <v>229</v>
      </c>
      <c r="AE223" s="72">
        <f t="shared" si="48"/>
        <v>0.62000000000001831</v>
      </c>
      <c r="BM223" s="61"/>
      <c r="BN223" s="61"/>
      <c r="BO223" s="61"/>
      <c r="BP223" s="61"/>
      <c r="BQ223" s="61"/>
      <c r="BR223" s="61"/>
      <c r="BS223" s="61"/>
      <c r="BT223" s="61"/>
      <c r="BU223" s="61"/>
      <c r="BV223" s="61"/>
      <c r="CD223" s="72">
        <v>969</v>
      </c>
      <c r="CE223" s="90">
        <f t="shared" si="49"/>
        <v>6.018142000000017</v>
      </c>
      <c r="CS223" s="102">
        <v>994</v>
      </c>
      <c r="CT223" s="90">
        <f t="shared" si="50"/>
        <v>2.6878310000000449</v>
      </c>
      <c r="CU223" s="72">
        <v>1054</v>
      </c>
      <c r="CV223" s="90">
        <f t="shared" si="51"/>
        <v>0.78953900000002342</v>
      </c>
      <c r="CZ223" s="160">
        <v>33.399999999999899</v>
      </c>
      <c r="DA223" s="110">
        <f t="shared" si="52"/>
        <v>0.23915899999997903</v>
      </c>
      <c r="DB223" s="72">
        <v>1139</v>
      </c>
      <c r="DC223" s="90">
        <f t="shared" si="53"/>
        <v>3.0162980000000466</v>
      </c>
      <c r="DD223" s="72">
        <v>334</v>
      </c>
      <c r="DE223" s="90">
        <f t="shared" si="54"/>
        <v>1.8260330000000262</v>
      </c>
      <c r="DP223" s="72">
        <v>619</v>
      </c>
      <c r="DQ223" s="90">
        <f t="shared" si="55"/>
        <v>1.3687500000000026</v>
      </c>
    </row>
    <row r="224" spans="30:121" x14ac:dyDescent="0.35">
      <c r="AD224" s="102">
        <v>230</v>
      </c>
      <c r="AE224" s="72">
        <f t="shared" si="48"/>
        <v>0.6000000000000183</v>
      </c>
      <c r="BM224" s="61"/>
      <c r="BN224" s="61"/>
      <c r="BO224" s="61"/>
      <c r="BP224" s="61"/>
      <c r="BQ224" s="61"/>
      <c r="BR224" s="61"/>
      <c r="BS224" s="61"/>
      <c r="BT224" s="61"/>
      <c r="BU224" s="61"/>
      <c r="BV224" s="61"/>
      <c r="CD224" s="100">
        <v>970</v>
      </c>
      <c r="CE224" s="90">
        <f t="shared" si="49"/>
        <v>5.9999600000000166</v>
      </c>
      <c r="CS224" s="102">
        <v>995</v>
      </c>
      <c r="CT224" s="90">
        <f t="shared" si="50"/>
        <v>2.6087800000000447</v>
      </c>
      <c r="CU224" s="72">
        <v>1055</v>
      </c>
      <c r="CV224" s="90">
        <f t="shared" si="51"/>
        <v>0.70182000000002343</v>
      </c>
      <c r="CZ224" s="160">
        <v>33.499999999999901</v>
      </c>
      <c r="DA224" s="110">
        <f t="shared" si="52"/>
        <v>0.21741999999997902</v>
      </c>
      <c r="DB224" s="72">
        <v>1140</v>
      </c>
      <c r="DC224" s="90">
        <f t="shared" si="53"/>
        <v>3.0072400000000465</v>
      </c>
      <c r="DD224" s="72">
        <v>335</v>
      </c>
      <c r="DE224" s="90">
        <f t="shared" si="54"/>
        <v>1.8115400000000261</v>
      </c>
      <c r="DP224" s="72">
        <v>620</v>
      </c>
      <c r="DQ224" s="90">
        <f t="shared" si="55"/>
        <v>1.3750000000000027</v>
      </c>
    </row>
    <row r="225" spans="30:121" x14ac:dyDescent="0.35">
      <c r="AD225" s="102">
        <v>231</v>
      </c>
      <c r="AE225" s="72">
        <f t="shared" si="48"/>
        <v>0.58000000000001828</v>
      </c>
      <c r="BM225" s="61"/>
      <c r="BN225" s="61"/>
      <c r="BO225" s="61"/>
      <c r="BP225" s="61"/>
      <c r="BQ225" s="61"/>
      <c r="BR225" s="61"/>
      <c r="BS225" s="61"/>
      <c r="BT225" s="61"/>
      <c r="BU225" s="61"/>
      <c r="BV225" s="61"/>
      <c r="CD225" s="72">
        <v>971</v>
      </c>
      <c r="CE225" s="90">
        <f t="shared" si="49"/>
        <v>5.9817780000000162</v>
      </c>
      <c r="CS225" s="102">
        <v>996</v>
      </c>
      <c r="CT225" s="90">
        <f t="shared" si="50"/>
        <v>2.5297290000000445</v>
      </c>
      <c r="CU225" s="72">
        <v>1056</v>
      </c>
      <c r="CV225" s="90">
        <f t="shared" si="51"/>
        <v>0.61410100000002343</v>
      </c>
      <c r="CZ225" s="160">
        <v>33.599999999999902</v>
      </c>
      <c r="DA225" s="110">
        <f t="shared" si="52"/>
        <v>0.19568099999997901</v>
      </c>
      <c r="DB225" s="72">
        <v>1141</v>
      </c>
      <c r="DC225" s="90">
        <f t="shared" si="53"/>
        <v>2.9981820000000465</v>
      </c>
      <c r="DD225" s="72">
        <v>336</v>
      </c>
      <c r="DE225" s="90">
        <f t="shared" si="54"/>
        <v>1.797047000000026</v>
      </c>
      <c r="DP225" s="72">
        <v>621</v>
      </c>
      <c r="DQ225" s="90">
        <f t="shared" si="55"/>
        <v>1.3812500000000028</v>
      </c>
    </row>
    <row r="226" spans="30:121" x14ac:dyDescent="0.35">
      <c r="AD226" s="102">
        <v>232</v>
      </c>
      <c r="AE226" s="72">
        <f t="shared" si="48"/>
        <v>0.56000000000001826</v>
      </c>
      <c r="BM226" s="61"/>
      <c r="BN226" s="61"/>
      <c r="BO226" s="61"/>
      <c r="BP226" s="61"/>
      <c r="BQ226" s="61"/>
      <c r="BR226" s="61"/>
      <c r="BS226" s="61"/>
      <c r="BT226" s="61"/>
      <c r="BU226" s="61"/>
      <c r="BV226" s="61"/>
      <c r="CD226" s="100">
        <v>972</v>
      </c>
      <c r="CE226" s="90">
        <f t="shared" si="49"/>
        <v>5.9635960000000159</v>
      </c>
      <c r="CS226" s="102">
        <v>997</v>
      </c>
      <c r="CT226" s="90">
        <f t="shared" si="50"/>
        <v>2.4506780000000443</v>
      </c>
      <c r="CU226" s="72">
        <v>1057</v>
      </c>
      <c r="CV226" s="90">
        <f t="shared" si="51"/>
        <v>0.52638200000002344</v>
      </c>
      <c r="CZ226" s="160">
        <v>33.699999999999903</v>
      </c>
      <c r="DA226" s="110">
        <f t="shared" si="52"/>
        <v>0.173941999999979</v>
      </c>
      <c r="DB226" s="72">
        <v>1142</v>
      </c>
      <c r="DC226" s="90">
        <f t="shared" si="53"/>
        <v>2.9891240000000465</v>
      </c>
      <c r="DD226" s="72">
        <v>337</v>
      </c>
      <c r="DE226" s="90">
        <f t="shared" si="54"/>
        <v>1.782554000000026</v>
      </c>
      <c r="DP226" s="72">
        <v>622</v>
      </c>
      <c r="DQ226" s="90">
        <f t="shared" si="55"/>
        <v>1.3875000000000028</v>
      </c>
    </row>
    <row r="227" spans="30:121" x14ac:dyDescent="0.35">
      <c r="AD227" s="102">
        <v>233</v>
      </c>
      <c r="AE227" s="72">
        <f t="shared" si="48"/>
        <v>0.54000000000001824</v>
      </c>
      <c r="BM227" s="61"/>
      <c r="BN227" s="61"/>
      <c r="BO227" s="61"/>
      <c r="BP227" s="61"/>
      <c r="BQ227" s="61"/>
      <c r="BR227" s="61"/>
      <c r="BS227" s="61"/>
      <c r="BT227" s="61"/>
      <c r="BU227" s="61"/>
      <c r="BV227" s="61"/>
      <c r="CD227" s="72">
        <v>973</v>
      </c>
      <c r="CE227" s="90">
        <f t="shared" si="49"/>
        <v>5.9454140000000155</v>
      </c>
      <c r="CS227" s="102">
        <v>998</v>
      </c>
      <c r="CT227" s="90">
        <f t="shared" si="50"/>
        <v>2.3716270000000441</v>
      </c>
      <c r="CU227" s="72">
        <v>1058</v>
      </c>
      <c r="CV227" s="90">
        <f t="shared" si="51"/>
        <v>0.43866300000002345</v>
      </c>
      <c r="CZ227" s="160">
        <v>33.799999999999898</v>
      </c>
      <c r="DA227" s="110">
        <f t="shared" si="52"/>
        <v>0.15220299999997899</v>
      </c>
      <c r="DB227" s="72">
        <v>1143</v>
      </c>
      <c r="DC227" s="90">
        <f t="shared" si="53"/>
        <v>2.9800660000000465</v>
      </c>
      <c r="DD227" s="72">
        <v>338</v>
      </c>
      <c r="DE227" s="90">
        <f t="shared" si="54"/>
        <v>1.7680610000000259</v>
      </c>
      <c r="DP227" s="72">
        <v>623</v>
      </c>
      <c r="DQ227" s="90">
        <f t="shared" si="55"/>
        <v>1.3937500000000029</v>
      </c>
    </row>
    <row r="228" spans="30:121" x14ac:dyDescent="0.35">
      <c r="AD228" s="102">
        <v>234</v>
      </c>
      <c r="AE228" s="72">
        <f t="shared" si="48"/>
        <v>0.52000000000001823</v>
      </c>
      <c r="BM228" s="61"/>
      <c r="BN228" s="61"/>
      <c r="BO228" s="61"/>
      <c r="BP228" s="61"/>
      <c r="BQ228" s="61"/>
      <c r="BR228" s="61"/>
      <c r="BS228" s="61"/>
      <c r="BT228" s="61"/>
      <c r="BU228" s="61"/>
      <c r="BV228" s="61"/>
      <c r="CD228" s="100">
        <v>974</v>
      </c>
      <c r="CE228" s="90">
        <f t="shared" si="49"/>
        <v>5.9272320000000152</v>
      </c>
      <c r="CS228" s="102">
        <v>999</v>
      </c>
      <c r="CT228" s="90">
        <f t="shared" si="50"/>
        <v>2.2925760000000439</v>
      </c>
      <c r="CU228" s="72">
        <v>1059</v>
      </c>
      <c r="CV228" s="90">
        <f t="shared" si="51"/>
        <v>0.35094400000002346</v>
      </c>
      <c r="CZ228" s="160">
        <v>33.899999999999899</v>
      </c>
      <c r="DA228" s="110">
        <f t="shared" si="52"/>
        <v>0.13046399999997899</v>
      </c>
      <c r="DB228" s="72">
        <v>1144</v>
      </c>
      <c r="DC228" s="90">
        <f t="shared" si="53"/>
        <v>2.9710080000000465</v>
      </c>
      <c r="DD228" s="72">
        <v>339</v>
      </c>
      <c r="DE228" s="90">
        <f t="shared" si="54"/>
        <v>1.7535680000000258</v>
      </c>
      <c r="DP228" s="72">
        <v>624</v>
      </c>
      <c r="DQ228" s="90">
        <f t="shared" si="55"/>
        <v>1.400000000000003</v>
      </c>
    </row>
    <row r="229" spans="30:121" x14ac:dyDescent="0.35">
      <c r="AD229" s="102">
        <v>235</v>
      </c>
      <c r="AE229" s="72">
        <f t="shared" si="48"/>
        <v>0.50000000000001821</v>
      </c>
      <c r="BM229" s="61"/>
      <c r="BN229" s="61"/>
      <c r="BO229" s="61"/>
      <c r="BP229" s="61"/>
      <c r="BQ229" s="61"/>
      <c r="BR229" s="61"/>
      <c r="BS229" s="61"/>
      <c r="BT229" s="61"/>
      <c r="BU229" s="61"/>
      <c r="BV229" s="61"/>
      <c r="CD229" s="72">
        <v>975</v>
      </c>
      <c r="CE229" s="90">
        <f t="shared" si="49"/>
        <v>5.9090500000000148</v>
      </c>
      <c r="CS229" s="102">
        <v>1000</v>
      </c>
      <c r="CT229" s="90">
        <f t="shared" si="50"/>
        <v>2.2135250000000437</v>
      </c>
      <c r="CU229" s="72">
        <v>1060</v>
      </c>
      <c r="CV229" s="90">
        <f t="shared" si="51"/>
        <v>0.26322500000002347</v>
      </c>
      <c r="CZ229" s="160">
        <v>34</v>
      </c>
      <c r="DA229" s="110">
        <f t="shared" si="52"/>
        <v>0.10872499999997898</v>
      </c>
      <c r="DB229" s="72">
        <v>1145</v>
      </c>
      <c r="DC229" s="90">
        <f t="shared" si="53"/>
        <v>2.9619500000000465</v>
      </c>
      <c r="DD229" s="72">
        <v>340</v>
      </c>
      <c r="DE229" s="90">
        <f t="shared" si="54"/>
        <v>1.7390750000000257</v>
      </c>
      <c r="DP229" s="72">
        <v>625</v>
      </c>
      <c r="DQ229" s="90">
        <f t="shared" si="55"/>
        <v>1.4062500000000031</v>
      </c>
    </row>
    <row r="230" spans="30:121" x14ac:dyDescent="0.35">
      <c r="AD230" s="102">
        <v>236</v>
      </c>
      <c r="AE230" s="72">
        <f t="shared" si="48"/>
        <v>0.48000000000001819</v>
      </c>
      <c r="BM230" s="61"/>
      <c r="BN230" s="61"/>
      <c r="BO230" s="61"/>
      <c r="BP230" s="61"/>
      <c r="BQ230" s="61"/>
      <c r="BR230" s="61"/>
      <c r="BS230" s="61"/>
      <c r="BT230" s="61"/>
      <c r="BU230" s="61"/>
      <c r="BV230" s="61"/>
      <c r="CD230" s="100">
        <v>976</v>
      </c>
      <c r="CE230" s="90">
        <f t="shared" si="49"/>
        <v>5.8908680000000144</v>
      </c>
      <c r="CS230" s="102">
        <v>1001</v>
      </c>
      <c r="CT230" s="90">
        <f t="shared" si="50"/>
        <v>2.1344740000000435</v>
      </c>
      <c r="CU230" s="72">
        <v>1061</v>
      </c>
      <c r="CV230" s="90">
        <f t="shared" si="51"/>
        <v>0.17550600000002348</v>
      </c>
      <c r="CZ230" s="160">
        <v>34.1</v>
      </c>
      <c r="DA230" s="110">
        <f t="shared" si="52"/>
        <v>8.6985999999978969E-2</v>
      </c>
      <c r="DB230" s="72">
        <v>1146</v>
      </c>
      <c r="DC230" s="90">
        <f t="shared" si="53"/>
        <v>2.9528920000000465</v>
      </c>
      <c r="DD230" s="72">
        <v>341</v>
      </c>
      <c r="DE230" s="90">
        <f t="shared" si="54"/>
        <v>1.7245820000000256</v>
      </c>
      <c r="DP230" s="72">
        <v>626</v>
      </c>
      <c r="DQ230" s="90">
        <f t="shared" si="55"/>
        <v>1.4125000000000032</v>
      </c>
    </row>
    <row r="231" spans="30:121" x14ac:dyDescent="0.35">
      <c r="AD231" s="102">
        <v>237</v>
      </c>
      <c r="AE231" s="72">
        <f t="shared" si="48"/>
        <v>0.46000000000001817</v>
      </c>
      <c r="BM231" s="61"/>
      <c r="BN231" s="61"/>
      <c r="BO231" s="61"/>
      <c r="BP231" s="61"/>
      <c r="BQ231" s="61"/>
      <c r="BR231" s="61"/>
      <c r="BS231" s="61"/>
      <c r="BT231" s="61"/>
      <c r="BU231" s="61"/>
      <c r="BV231" s="61"/>
      <c r="CD231" s="72">
        <v>977</v>
      </c>
      <c r="CE231" s="90">
        <f t="shared" si="49"/>
        <v>5.8726860000000141</v>
      </c>
      <c r="CS231" s="102">
        <v>1002</v>
      </c>
      <c r="CT231" s="90">
        <f t="shared" si="50"/>
        <v>2.0554230000000433</v>
      </c>
      <c r="CU231" s="72">
        <v>1062</v>
      </c>
      <c r="CV231" s="90">
        <f t="shared" si="51"/>
        <v>8.7787000000023471E-2</v>
      </c>
      <c r="CZ231" s="160">
        <v>34.200000000000003</v>
      </c>
      <c r="DA231" s="110">
        <f t="shared" si="52"/>
        <v>6.5246999999978961E-2</v>
      </c>
      <c r="DB231" s="72">
        <v>1147</v>
      </c>
      <c r="DC231" s="90">
        <f t="shared" si="53"/>
        <v>2.9438340000000465</v>
      </c>
      <c r="DD231" s="72">
        <v>342</v>
      </c>
      <c r="DE231" s="90">
        <f t="shared" si="54"/>
        <v>1.7100890000000255</v>
      </c>
      <c r="DP231" s="72">
        <v>627</v>
      </c>
      <c r="DQ231" s="90">
        <f t="shared" si="55"/>
        <v>1.4187500000000033</v>
      </c>
    </row>
    <row r="232" spans="30:121" x14ac:dyDescent="0.35">
      <c r="AD232" s="102">
        <v>238</v>
      </c>
      <c r="AE232" s="72">
        <f t="shared" si="48"/>
        <v>0.44000000000001815</v>
      </c>
      <c r="BM232" s="61"/>
      <c r="BN232" s="61"/>
      <c r="BO232" s="61"/>
      <c r="BP232" s="61"/>
      <c r="BQ232" s="61"/>
      <c r="BR232" s="61"/>
      <c r="BS232" s="61"/>
      <c r="BT232" s="61"/>
      <c r="BU232" s="61"/>
      <c r="BV232" s="61"/>
      <c r="CD232" s="100">
        <v>978</v>
      </c>
      <c r="CE232" s="90">
        <f t="shared" si="49"/>
        <v>5.8545040000000137</v>
      </c>
      <c r="CS232" s="102">
        <v>1003</v>
      </c>
      <c r="CT232" s="90">
        <f t="shared" si="50"/>
        <v>1.9763720000000433</v>
      </c>
      <c r="CU232" s="72">
        <v>1063</v>
      </c>
      <c r="CV232" s="90">
        <v>0</v>
      </c>
      <c r="CZ232" s="160">
        <v>34.299999999999997</v>
      </c>
      <c r="DA232" s="110">
        <f t="shared" si="52"/>
        <v>4.3507999999978959E-2</v>
      </c>
      <c r="DB232" s="72">
        <v>1148</v>
      </c>
      <c r="DC232" s="90">
        <f t="shared" si="53"/>
        <v>2.9347760000000465</v>
      </c>
      <c r="DD232" s="72">
        <v>343</v>
      </c>
      <c r="DE232" s="90">
        <f t="shared" si="54"/>
        <v>1.6955960000000254</v>
      </c>
      <c r="DP232" s="72">
        <v>628</v>
      </c>
      <c r="DQ232" s="90">
        <f t="shared" si="55"/>
        <v>1.4250000000000034</v>
      </c>
    </row>
    <row r="233" spans="30:121" ht="29" x14ac:dyDescent="0.35">
      <c r="AD233" s="102">
        <v>239</v>
      </c>
      <c r="AE233" s="72">
        <f t="shared" si="48"/>
        <v>0.42000000000001814</v>
      </c>
      <c r="BM233" s="61"/>
      <c r="BN233" s="61"/>
      <c r="BO233" s="61"/>
      <c r="BP233" s="61"/>
      <c r="BQ233" s="61"/>
      <c r="BR233" s="61"/>
      <c r="BS233" s="61"/>
      <c r="BT233" s="61"/>
      <c r="BU233" s="61"/>
      <c r="BV233" s="61"/>
      <c r="CD233" s="72">
        <v>979</v>
      </c>
      <c r="CE233" s="90">
        <f t="shared" si="49"/>
        <v>5.8363220000000133</v>
      </c>
      <c r="CS233" s="102">
        <v>1004</v>
      </c>
      <c r="CT233" s="90">
        <f t="shared" si="50"/>
        <v>1.8973210000000433</v>
      </c>
      <c r="CU233" s="109" t="s">
        <v>235</v>
      </c>
      <c r="CV233" s="72" t="s">
        <v>265</v>
      </c>
      <c r="CZ233" s="160">
        <v>34.4</v>
      </c>
      <c r="DA233" s="110">
        <f t="shared" si="52"/>
        <v>2.1768999999978958E-2</v>
      </c>
      <c r="DB233" s="72">
        <v>1149</v>
      </c>
      <c r="DC233" s="90">
        <f t="shared" si="53"/>
        <v>2.9257180000000464</v>
      </c>
      <c r="DD233" s="72">
        <v>344</v>
      </c>
      <c r="DE233" s="90">
        <f t="shared" si="54"/>
        <v>1.6811030000000253</v>
      </c>
      <c r="DP233" s="72">
        <v>629</v>
      </c>
      <c r="DQ233" s="90">
        <f t="shared" si="55"/>
        <v>1.4312500000000035</v>
      </c>
    </row>
    <row r="234" spans="30:121" x14ac:dyDescent="0.35">
      <c r="AD234" s="102">
        <v>240</v>
      </c>
      <c r="AE234" s="72">
        <f t="shared" si="48"/>
        <v>0.40000000000001812</v>
      </c>
      <c r="BM234" s="61"/>
      <c r="BN234" s="61"/>
      <c r="BO234" s="61"/>
      <c r="BP234" s="61"/>
      <c r="BQ234" s="61"/>
      <c r="BR234" s="61"/>
      <c r="BS234" s="61"/>
      <c r="BT234" s="61"/>
      <c r="BU234" s="61"/>
      <c r="BV234" s="61"/>
      <c r="CD234" s="100">
        <v>980</v>
      </c>
      <c r="CE234" s="90">
        <f t="shared" si="49"/>
        <v>5.818140000000013</v>
      </c>
      <c r="CS234" s="102">
        <v>1005</v>
      </c>
      <c r="CT234" s="90">
        <f t="shared" si="50"/>
        <v>1.8182700000000434</v>
      </c>
      <c r="CZ234" s="160">
        <v>34.5</v>
      </c>
      <c r="DA234" s="110">
        <f>DA233-0.021739</f>
        <v>2.9999999978956582E-5</v>
      </c>
      <c r="DB234" s="72">
        <v>1150</v>
      </c>
      <c r="DC234" s="90">
        <f t="shared" si="53"/>
        <v>2.9166600000000464</v>
      </c>
      <c r="DD234" s="72">
        <v>345</v>
      </c>
      <c r="DE234" s="90">
        <f t="shared" si="54"/>
        <v>1.6666100000000252</v>
      </c>
      <c r="DP234" s="72">
        <v>630</v>
      </c>
      <c r="DQ234" s="90">
        <f t="shared" si="55"/>
        <v>1.4375000000000036</v>
      </c>
    </row>
    <row r="235" spans="30:121" ht="29" x14ac:dyDescent="0.35">
      <c r="AD235" s="102">
        <v>241</v>
      </c>
      <c r="AE235" s="72">
        <f t="shared" si="48"/>
        <v>0.3800000000000181</v>
      </c>
      <c r="BM235" s="61"/>
      <c r="BN235" s="61"/>
      <c r="BO235" s="61"/>
      <c r="BP235" s="61"/>
      <c r="BQ235" s="61"/>
      <c r="BR235" s="61"/>
      <c r="BS235" s="61"/>
      <c r="BT235" s="61"/>
      <c r="BU235" s="61"/>
      <c r="BV235" s="61"/>
      <c r="CD235" s="72">
        <v>981</v>
      </c>
      <c r="CE235" s="90">
        <f t="shared" si="49"/>
        <v>5.7999580000000126</v>
      </c>
      <c r="CS235" s="102">
        <v>1006</v>
      </c>
      <c r="CT235" s="90">
        <f t="shared" si="50"/>
        <v>1.7392190000000434</v>
      </c>
      <c r="CZ235" s="109" t="s">
        <v>235</v>
      </c>
      <c r="DA235" s="109" t="s">
        <v>265</v>
      </c>
      <c r="DB235" s="72">
        <v>1151</v>
      </c>
      <c r="DC235" s="90">
        <f t="shared" si="53"/>
        <v>2.9076020000000464</v>
      </c>
      <c r="DD235" s="72">
        <v>346</v>
      </c>
      <c r="DE235" s="90">
        <f t="shared" si="54"/>
        <v>1.6521170000000251</v>
      </c>
      <c r="DP235" s="72">
        <v>631</v>
      </c>
      <c r="DQ235" s="90">
        <f t="shared" si="55"/>
        <v>1.4437500000000036</v>
      </c>
    </row>
    <row r="236" spans="30:121" x14ac:dyDescent="0.35">
      <c r="AD236" s="102">
        <v>242</v>
      </c>
      <c r="AE236" s="72">
        <f t="shared" si="48"/>
        <v>0.36000000000001808</v>
      </c>
      <c r="BM236" s="61"/>
      <c r="BN236" s="61"/>
      <c r="BO236" s="61"/>
      <c r="BP236" s="61"/>
      <c r="BQ236" s="61"/>
      <c r="BR236" s="61"/>
      <c r="BS236" s="61"/>
      <c r="BT236" s="61"/>
      <c r="BU236" s="61"/>
      <c r="BV236" s="61"/>
      <c r="CD236" s="100">
        <v>982</v>
      </c>
      <c r="CE236" s="90">
        <f t="shared" si="49"/>
        <v>5.7817760000000122</v>
      </c>
      <c r="CS236" s="102">
        <v>1007</v>
      </c>
      <c r="CT236" s="90">
        <f t="shared" si="50"/>
        <v>1.6601680000000434</v>
      </c>
      <c r="DB236" s="72">
        <v>1152</v>
      </c>
      <c r="DC236" s="90">
        <f t="shared" si="53"/>
        <v>2.8985440000000464</v>
      </c>
      <c r="DD236" s="72">
        <v>347</v>
      </c>
      <c r="DE236" s="90">
        <f t="shared" si="54"/>
        <v>1.6376240000000251</v>
      </c>
      <c r="DP236" s="72">
        <v>632</v>
      </c>
      <c r="DQ236" s="90">
        <f t="shared" si="55"/>
        <v>1.4500000000000037</v>
      </c>
    </row>
    <row r="237" spans="30:121" x14ac:dyDescent="0.35">
      <c r="AD237" s="102">
        <v>243</v>
      </c>
      <c r="AE237" s="72">
        <f t="shared" si="48"/>
        <v>0.34000000000001807</v>
      </c>
      <c r="BM237" s="61"/>
      <c r="BN237" s="61"/>
      <c r="BO237" s="61"/>
      <c r="BP237" s="61"/>
      <c r="BQ237" s="61"/>
      <c r="BR237" s="61"/>
      <c r="BS237" s="61"/>
      <c r="BT237" s="61"/>
      <c r="BU237" s="61"/>
      <c r="BV237" s="61"/>
      <c r="CD237" s="72">
        <v>983</v>
      </c>
      <c r="CE237" s="90">
        <f t="shared" si="49"/>
        <v>5.7635940000000119</v>
      </c>
      <c r="CS237" s="102">
        <v>1008</v>
      </c>
      <c r="CT237" s="90">
        <f t="shared" si="50"/>
        <v>1.5811170000000434</v>
      </c>
      <c r="DB237" s="72">
        <v>1153</v>
      </c>
      <c r="DC237" s="90">
        <f t="shared" si="53"/>
        <v>2.8894860000000464</v>
      </c>
      <c r="DD237" s="72">
        <v>348</v>
      </c>
      <c r="DE237" s="90">
        <f t="shared" si="54"/>
        <v>1.623131000000025</v>
      </c>
      <c r="DP237" s="72">
        <v>633</v>
      </c>
      <c r="DQ237" s="90">
        <f t="shared" si="55"/>
        <v>1.4562500000000038</v>
      </c>
    </row>
    <row r="238" spans="30:121" x14ac:dyDescent="0.35">
      <c r="AD238" s="102">
        <v>244</v>
      </c>
      <c r="AE238" s="72">
        <f t="shared" si="48"/>
        <v>0.32000000000001805</v>
      </c>
      <c r="BM238" s="61"/>
      <c r="BN238" s="61"/>
      <c r="BO238" s="61"/>
      <c r="BP238" s="61"/>
      <c r="BQ238" s="61"/>
      <c r="BR238" s="61"/>
      <c r="BS238" s="61"/>
      <c r="BT238" s="61"/>
      <c r="BU238" s="61"/>
      <c r="BV238" s="61"/>
      <c r="CD238" s="100">
        <v>984</v>
      </c>
      <c r="CE238" s="90">
        <f t="shared" si="49"/>
        <v>5.7454120000000115</v>
      </c>
      <c r="CS238" s="102">
        <v>1009</v>
      </c>
      <c r="CT238" s="90">
        <f t="shared" si="50"/>
        <v>1.5020660000000434</v>
      </c>
      <c r="DB238" s="72">
        <v>1154</v>
      </c>
      <c r="DC238" s="90">
        <f t="shared" si="53"/>
        <v>2.8804280000000464</v>
      </c>
      <c r="DD238" s="72">
        <v>349</v>
      </c>
      <c r="DE238" s="90">
        <f t="shared" si="54"/>
        <v>1.6086380000000249</v>
      </c>
      <c r="DP238" s="72">
        <v>634</v>
      </c>
      <c r="DQ238" s="90">
        <f t="shared" si="55"/>
        <v>1.4625000000000039</v>
      </c>
    </row>
    <row r="239" spans="30:121" x14ac:dyDescent="0.35">
      <c r="AD239" s="102">
        <v>245</v>
      </c>
      <c r="AE239" s="72">
        <f t="shared" si="48"/>
        <v>0.30000000000001803</v>
      </c>
      <c r="BM239" s="61"/>
      <c r="BN239" s="61"/>
      <c r="BO239" s="61"/>
      <c r="BP239" s="61"/>
      <c r="BQ239" s="61"/>
      <c r="BR239" s="61"/>
      <c r="BS239" s="61"/>
      <c r="BT239" s="61"/>
      <c r="BU239" s="61"/>
      <c r="BV239" s="61"/>
      <c r="CD239" s="72">
        <v>985</v>
      </c>
      <c r="CE239" s="90">
        <f t="shared" si="49"/>
        <v>5.7272300000000111</v>
      </c>
      <c r="CS239" s="102">
        <v>1010</v>
      </c>
      <c r="CT239" s="90">
        <f t="shared" si="50"/>
        <v>1.4230150000000434</v>
      </c>
      <c r="DB239" s="72">
        <v>1155</v>
      </c>
      <c r="DC239" s="90">
        <f t="shared" si="53"/>
        <v>2.8713700000000464</v>
      </c>
      <c r="DD239" s="72">
        <v>350</v>
      </c>
      <c r="DE239" s="90">
        <f t="shared" si="54"/>
        <v>1.5941450000000248</v>
      </c>
      <c r="DP239" s="72">
        <v>635</v>
      </c>
      <c r="DQ239" s="90">
        <f t="shared" si="55"/>
        <v>1.468750000000004</v>
      </c>
    </row>
    <row r="240" spans="30:121" x14ac:dyDescent="0.35">
      <c r="AD240" s="102">
        <v>246</v>
      </c>
      <c r="AE240" s="72">
        <f t="shared" si="48"/>
        <v>0.28000000000001801</v>
      </c>
      <c r="BM240" s="61"/>
      <c r="BN240" s="61"/>
      <c r="BO240" s="61"/>
      <c r="BP240" s="61"/>
      <c r="BQ240" s="61"/>
      <c r="BR240" s="61"/>
      <c r="BS240" s="61"/>
      <c r="BT240" s="61"/>
      <c r="BU240" s="61"/>
      <c r="BV240" s="61"/>
      <c r="CD240" s="100">
        <v>986</v>
      </c>
      <c r="CE240" s="90">
        <f t="shared" si="49"/>
        <v>5.7090480000000108</v>
      </c>
      <c r="CS240" s="102">
        <v>1011</v>
      </c>
      <c r="CT240" s="90">
        <f t="shared" si="50"/>
        <v>1.3439640000000435</v>
      </c>
      <c r="DB240" s="72">
        <v>1156</v>
      </c>
      <c r="DC240" s="90">
        <f t="shared" si="53"/>
        <v>2.8623120000000464</v>
      </c>
      <c r="DD240" s="72">
        <v>351</v>
      </c>
      <c r="DE240" s="90">
        <f t="shared" si="54"/>
        <v>1.5796520000000247</v>
      </c>
      <c r="DP240" s="72">
        <v>636</v>
      </c>
      <c r="DQ240" s="90">
        <f t="shared" si="55"/>
        <v>1.4750000000000041</v>
      </c>
    </row>
    <row r="241" spans="30:121" x14ac:dyDescent="0.35">
      <c r="AD241" s="102">
        <v>247</v>
      </c>
      <c r="AE241" s="72">
        <f t="shared" si="48"/>
        <v>0.26000000000001799</v>
      </c>
      <c r="BM241" s="61"/>
      <c r="BN241" s="61"/>
      <c r="BO241" s="61"/>
      <c r="BP241" s="61"/>
      <c r="BQ241" s="61"/>
      <c r="BR241" s="61"/>
      <c r="BS241" s="61"/>
      <c r="BT241" s="61"/>
      <c r="BU241" s="61"/>
      <c r="BV241" s="61"/>
      <c r="CD241" s="72">
        <v>987</v>
      </c>
      <c r="CE241" s="90">
        <f t="shared" si="49"/>
        <v>5.6908660000000104</v>
      </c>
      <c r="CS241" s="102">
        <v>1012</v>
      </c>
      <c r="CT241" s="90">
        <f t="shared" si="50"/>
        <v>1.2649130000000435</v>
      </c>
      <c r="DB241" s="72">
        <v>1157</v>
      </c>
      <c r="DC241" s="90">
        <f t="shared" si="53"/>
        <v>2.8532540000000464</v>
      </c>
      <c r="DD241" s="72">
        <v>352</v>
      </c>
      <c r="DE241" s="90">
        <f t="shared" si="54"/>
        <v>1.5651590000000246</v>
      </c>
      <c r="DP241" s="72">
        <v>637</v>
      </c>
      <c r="DQ241" s="90">
        <f t="shared" si="55"/>
        <v>1.4812500000000042</v>
      </c>
    </row>
    <row r="242" spans="30:121" x14ac:dyDescent="0.35">
      <c r="AD242" s="102">
        <v>248</v>
      </c>
      <c r="AE242" s="72">
        <f t="shared" si="48"/>
        <v>0.240000000000018</v>
      </c>
      <c r="BM242" s="61"/>
      <c r="BN242" s="61"/>
      <c r="BO242" s="61"/>
      <c r="BP242" s="61"/>
      <c r="BQ242" s="61"/>
      <c r="BR242" s="61"/>
      <c r="BS242" s="61"/>
      <c r="BT242" s="61"/>
      <c r="BU242" s="61"/>
      <c r="BV242" s="61"/>
      <c r="CD242" s="100">
        <v>988</v>
      </c>
      <c r="CE242" s="90">
        <f t="shared" si="49"/>
        <v>5.6726840000000101</v>
      </c>
      <c r="CS242" s="102">
        <v>1013</v>
      </c>
      <c r="CT242" s="90">
        <f t="shared" si="50"/>
        <v>1.1858620000000435</v>
      </c>
      <c r="DB242" s="72">
        <v>1158</v>
      </c>
      <c r="DC242" s="90">
        <f t="shared" si="53"/>
        <v>2.8441960000000464</v>
      </c>
      <c r="DD242" s="72">
        <v>353</v>
      </c>
      <c r="DE242" s="90">
        <f t="shared" si="54"/>
        <v>1.5506660000000245</v>
      </c>
      <c r="DP242" s="72">
        <v>638</v>
      </c>
      <c r="DQ242" s="90">
        <f t="shared" si="55"/>
        <v>1.4875000000000043</v>
      </c>
    </row>
    <row r="243" spans="30:121" x14ac:dyDescent="0.35">
      <c r="AD243" s="102">
        <v>249</v>
      </c>
      <c r="AE243" s="72">
        <f t="shared" si="48"/>
        <v>0.22000000000001801</v>
      </c>
      <c r="BM243" s="61"/>
      <c r="BN243" s="61"/>
      <c r="BO243" s="61"/>
      <c r="BP243" s="61"/>
      <c r="BQ243" s="61"/>
      <c r="BR243" s="61"/>
      <c r="BS243" s="61"/>
      <c r="BT243" s="61"/>
      <c r="BU243" s="61"/>
      <c r="BV243" s="61"/>
      <c r="CD243" s="72">
        <v>989</v>
      </c>
      <c r="CE243" s="90">
        <f t="shared" si="49"/>
        <v>5.6545020000000097</v>
      </c>
      <c r="CS243" s="102">
        <v>1014</v>
      </c>
      <c r="CT243" s="90">
        <f t="shared" si="50"/>
        <v>1.1068110000000435</v>
      </c>
      <c r="DB243" s="72">
        <v>1159</v>
      </c>
      <c r="DC243" s="90">
        <f t="shared" si="53"/>
        <v>2.8351380000000463</v>
      </c>
      <c r="DD243" s="72">
        <v>354</v>
      </c>
      <c r="DE243" s="90">
        <f t="shared" si="54"/>
        <v>1.5361730000000244</v>
      </c>
      <c r="DP243" s="72">
        <v>639</v>
      </c>
      <c r="DQ243" s="90">
        <f t="shared" si="55"/>
        <v>1.4937500000000044</v>
      </c>
    </row>
    <row r="244" spans="30:121" x14ac:dyDescent="0.35">
      <c r="AD244" s="102">
        <v>250</v>
      </c>
      <c r="AE244" s="72">
        <f t="shared" si="48"/>
        <v>0.20000000000001802</v>
      </c>
      <c r="BM244" s="61"/>
      <c r="BN244" s="61"/>
      <c r="BO244" s="61"/>
      <c r="BP244" s="61"/>
      <c r="BQ244" s="61"/>
      <c r="BR244" s="61"/>
      <c r="BS244" s="61"/>
      <c r="BT244" s="61"/>
      <c r="BU244" s="61"/>
      <c r="BV244" s="61"/>
      <c r="CD244" s="100">
        <v>990</v>
      </c>
      <c r="CE244" s="90">
        <f t="shared" si="49"/>
        <v>5.6363200000000093</v>
      </c>
      <c r="CS244" s="102">
        <v>1015</v>
      </c>
      <c r="CT244" s="90">
        <f t="shared" si="50"/>
        <v>1.0277600000000435</v>
      </c>
      <c r="DB244" s="72">
        <v>1160</v>
      </c>
      <c r="DC244" s="90">
        <f t="shared" si="53"/>
        <v>2.8260800000000463</v>
      </c>
      <c r="DD244" s="72">
        <v>355</v>
      </c>
      <c r="DE244" s="90">
        <f t="shared" si="54"/>
        <v>1.5216800000000243</v>
      </c>
      <c r="DP244" s="72">
        <v>640</v>
      </c>
      <c r="DQ244" s="90">
        <f t="shared" si="55"/>
        <v>1.5000000000000044</v>
      </c>
    </row>
    <row r="245" spans="30:121" x14ac:dyDescent="0.35">
      <c r="AD245" s="102">
        <v>251</v>
      </c>
      <c r="AE245" s="72">
        <f t="shared" si="48"/>
        <v>0.18000000000001803</v>
      </c>
      <c r="BM245" s="61"/>
      <c r="BN245" s="61"/>
      <c r="BO245" s="61"/>
      <c r="BP245" s="61"/>
      <c r="BQ245" s="61"/>
      <c r="BR245" s="61"/>
      <c r="BS245" s="61"/>
      <c r="BT245" s="61"/>
      <c r="BU245" s="61"/>
      <c r="BV245" s="61"/>
      <c r="CD245" s="72">
        <v>991</v>
      </c>
      <c r="CE245" s="90">
        <f t="shared" si="49"/>
        <v>5.618138000000009</v>
      </c>
      <c r="CS245" s="102">
        <v>1016</v>
      </c>
      <c r="CT245" s="90">
        <f t="shared" si="50"/>
        <v>0.94870900000004355</v>
      </c>
      <c r="DB245" s="72">
        <v>1161</v>
      </c>
      <c r="DC245" s="90">
        <f t="shared" si="53"/>
        <v>2.8170220000000463</v>
      </c>
      <c r="DD245" s="72">
        <v>356</v>
      </c>
      <c r="DE245" s="90">
        <f t="shared" si="54"/>
        <v>1.5071870000000243</v>
      </c>
      <c r="DP245" s="72">
        <v>641</v>
      </c>
      <c r="DQ245" s="90">
        <f t="shared" si="55"/>
        <v>1.5062500000000045</v>
      </c>
    </row>
    <row r="246" spans="30:121" x14ac:dyDescent="0.35">
      <c r="AD246" s="102">
        <v>252</v>
      </c>
      <c r="AE246" s="72">
        <f t="shared" si="48"/>
        <v>0.16000000000001804</v>
      </c>
      <c r="BM246" s="61"/>
      <c r="BN246" s="61"/>
      <c r="BO246" s="61"/>
      <c r="BP246" s="61"/>
      <c r="BQ246" s="61"/>
      <c r="BR246" s="61"/>
      <c r="BS246" s="61"/>
      <c r="BT246" s="61"/>
      <c r="BU246" s="61"/>
      <c r="BV246" s="61"/>
      <c r="CD246" s="100">
        <v>992</v>
      </c>
      <c r="CE246" s="90">
        <f t="shared" si="49"/>
        <v>5.5999560000000086</v>
      </c>
      <c r="CS246" s="102">
        <v>1017</v>
      </c>
      <c r="CT246" s="90">
        <f t="shared" si="50"/>
        <v>0.86965800000004356</v>
      </c>
      <c r="DB246" s="72">
        <v>1162</v>
      </c>
      <c r="DC246" s="90">
        <f t="shared" si="53"/>
        <v>2.8079640000000463</v>
      </c>
      <c r="DD246" s="72">
        <v>357</v>
      </c>
      <c r="DE246" s="90">
        <f t="shared" si="54"/>
        <v>1.4926940000000242</v>
      </c>
      <c r="DP246" s="72">
        <v>642</v>
      </c>
      <c r="DQ246" s="90">
        <f t="shared" si="55"/>
        <v>1.5125000000000046</v>
      </c>
    </row>
    <row r="247" spans="30:121" x14ac:dyDescent="0.35">
      <c r="AD247" s="102">
        <v>253</v>
      </c>
      <c r="AE247" s="72">
        <f t="shared" si="48"/>
        <v>0.14000000000001805</v>
      </c>
      <c r="BM247" s="61"/>
      <c r="BN247" s="61"/>
      <c r="BO247" s="61"/>
      <c r="BP247" s="61"/>
      <c r="BQ247" s="61"/>
      <c r="BR247" s="61"/>
      <c r="BS247" s="61"/>
      <c r="BT247" s="61"/>
      <c r="BU247" s="61"/>
      <c r="BV247" s="61"/>
      <c r="CD247" s="72">
        <v>993</v>
      </c>
      <c r="CE247" s="90">
        <f t="shared" si="49"/>
        <v>5.5817740000000082</v>
      </c>
      <c r="CS247" s="102">
        <v>1018</v>
      </c>
      <c r="CT247" s="90">
        <f t="shared" si="50"/>
        <v>0.79060700000004358</v>
      </c>
      <c r="DB247" s="72">
        <v>1163</v>
      </c>
      <c r="DC247" s="90">
        <f t="shared" si="53"/>
        <v>2.7989060000000463</v>
      </c>
      <c r="DD247" s="72">
        <v>358</v>
      </c>
      <c r="DE247" s="90">
        <f t="shared" si="54"/>
        <v>1.4782010000000241</v>
      </c>
      <c r="DP247" s="72">
        <v>643</v>
      </c>
      <c r="DQ247" s="90">
        <f t="shared" si="55"/>
        <v>1.5187500000000047</v>
      </c>
    </row>
    <row r="248" spans="30:121" x14ac:dyDescent="0.35">
      <c r="AD248" s="102">
        <v>254</v>
      </c>
      <c r="AE248" s="72">
        <f t="shared" si="48"/>
        <v>0.12000000000001805</v>
      </c>
      <c r="BM248" s="61"/>
      <c r="BN248" s="61"/>
      <c r="BO248" s="61"/>
      <c r="BP248" s="61"/>
      <c r="BQ248" s="61"/>
      <c r="BR248" s="61"/>
      <c r="BS248" s="61"/>
      <c r="BT248" s="61"/>
      <c r="BU248" s="61"/>
      <c r="BV248" s="61"/>
      <c r="CD248" s="100">
        <v>994</v>
      </c>
      <c r="CE248" s="90">
        <f t="shared" si="49"/>
        <v>5.5635920000000079</v>
      </c>
      <c r="CS248" s="102">
        <v>1019</v>
      </c>
      <c r="CT248" s="90">
        <f t="shared" si="50"/>
        <v>0.7115560000000436</v>
      </c>
      <c r="DB248" s="72">
        <v>1164</v>
      </c>
      <c r="DC248" s="90">
        <f t="shared" si="53"/>
        <v>2.7898480000000463</v>
      </c>
      <c r="DD248" s="72">
        <v>359</v>
      </c>
      <c r="DE248" s="90">
        <f t="shared" si="54"/>
        <v>1.463708000000024</v>
      </c>
      <c r="DP248" s="72">
        <v>644</v>
      </c>
      <c r="DQ248" s="90">
        <f t="shared" si="55"/>
        <v>1.5250000000000048</v>
      </c>
    </row>
    <row r="249" spans="30:121" x14ac:dyDescent="0.35">
      <c r="AD249" s="102">
        <v>255</v>
      </c>
      <c r="AE249" s="72">
        <f t="shared" si="48"/>
        <v>0.10000000000001805</v>
      </c>
      <c r="BM249" s="61"/>
      <c r="BN249" s="61"/>
      <c r="BO249" s="61"/>
      <c r="BP249" s="61"/>
      <c r="BQ249" s="61"/>
      <c r="BR249" s="61"/>
      <c r="BS249" s="61"/>
      <c r="BT249" s="61"/>
      <c r="BU249" s="61"/>
      <c r="BV249" s="61"/>
      <c r="CD249" s="72">
        <v>995</v>
      </c>
      <c r="CE249" s="90">
        <f t="shared" si="49"/>
        <v>5.5454100000000075</v>
      </c>
      <c r="CS249" s="102">
        <v>1020</v>
      </c>
      <c r="CT249" s="90">
        <f t="shared" si="50"/>
        <v>0.63250500000004362</v>
      </c>
      <c r="DB249" s="72">
        <v>1165</v>
      </c>
      <c r="DC249" s="90">
        <f t="shared" si="53"/>
        <v>2.7807900000000463</v>
      </c>
      <c r="DD249" s="72">
        <v>360</v>
      </c>
      <c r="DE249" s="90">
        <f t="shared" si="54"/>
        <v>1.4492150000000239</v>
      </c>
      <c r="DP249" s="72">
        <v>645</v>
      </c>
      <c r="DQ249" s="90">
        <f t="shared" si="55"/>
        <v>1.5312500000000049</v>
      </c>
    </row>
    <row r="250" spans="30:121" x14ac:dyDescent="0.35">
      <c r="AD250" s="102">
        <v>256</v>
      </c>
      <c r="AE250" s="72">
        <f t="shared" si="48"/>
        <v>8.0000000000018043E-2</v>
      </c>
      <c r="BM250" s="61"/>
      <c r="BN250" s="61"/>
      <c r="BO250" s="61"/>
      <c r="BP250" s="61"/>
      <c r="BQ250" s="61"/>
      <c r="BR250" s="61"/>
      <c r="BS250" s="61"/>
      <c r="BT250" s="61"/>
      <c r="BU250" s="61"/>
      <c r="BV250" s="61"/>
      <c r="CD250" s="100">
        <v>996</v>
      </c>
      <c r="CE250" s="90">
        <f t="shared" si="49"/>
        <v>5.5272280000000071</v>
      </c>
      <c r="CS250" s="102">
        <v>1021</v>
      </c>
      <c r="CT250" s="90">
        <f t="shared" si="50"/>
        <v>0.55345400000004363</v>
      </c>
      <c r="DB250" s="72">
        <v>1166</v>
      </c>
      <c r="DC250" s="90">
        <f t="shared" si="53"/>
        <v>2.7717320000000463</v>
      </c>
      <c r="DD250" s="72">
        <v>361</v>
      </c>
      <c r="DE250" s="90">
        <f t="shared" si="54"/>
        <v>1.4347220000000238</v>
      </c>
      <c r="DP250" s="72">
        <v>646</v>
      </c>
      <c r="DQ250" s="90">
        <f t="shared" si="55"/>
        <v>1.537500000000005</v>
      </c>
    </row>
    <row r="251" spans="30:121" x14ac:dyDescent="0.35">
      <c r="AD251" s="102">
        <v>257</v>
      </c>
      <c r="AE251" s="72">
        <f t="shared" si="48"/>
        <v>6.0000000000018039E-2</v>
      </c>
      <c r="BM251" s="61"/>
      <c r="BN251" s="61"/>
      <c r="BO251" s="61"/>
      <c r="BP251" s="61"/>
      <c r="BQ251" s="61"/>
      <c r="BR251" s="61"/>
      <c r="BS251" s="61"/>
      <c r="BT251" s="61"/>
      <c r="BU251" s="61"/>
      <c r="BV251" s="61"/>
      <c r="CD251" s="72">
        <v>997</v>
      </c>
      <c r="CE251" s="90">
        <f t="shared" si="49"/>
        <v>5.5090460000000068</v>
      </c>
      <c r="CS251" s="102">
        <v>1022</v>
      </c>
      <c r="CT251" s="90">
        <f t="shared" si="50"/>
        <v>0.47440300000004365</v>
      </c>
      <c r="DB251" s="72">
        <v>1167</v>
      </c>
      <c r="DC251" s="90">
        <f t="shared" si="53"/>
        <v>2.7626740000000463</v>
      </c>
      <c r="DD251" s="72">
        <v>362</v>
      </c>
      <c r="DE251" s="90">
        <f t="shared" si="54"/>
        <v>1.4202290000000237</v>
      </c>
      <c r="DP251" s="72">
        <v>647</v>
      </c>
      <c r="DQ251" s="90">
        <f t="shared" si="55"/>
        <v>1.5437500000000051</v>
      </c>
    </row>
    <row r="252" spans="30:121" x14ac:dyDescent="0.35">
      <c r="AD252" s="102">
        <v>258</v>
      </c>
      <c r="AE252" s="72">
        <f t="shared" si="48"/>
        <v>4.0000000000018035E-2</v>
      </c>
      <c r="BM252" s="61"/>
      <c r="BN252" s="61"/>
      <c r="BO252" s="61"/>
      <c r="BP252" s="61"/>
      <c r="BQ252" s="61"/>
      <c r="BR252" s="61"/>
      <c r="BS252" s="61"/>
      <c r="BT252" s="61"/>
      <c r="BU252" s="61"/>
      <c r="BV252" s="61"/>
      <c r="CD252" s="100">
        <v>998</v>
      </c>
      <c r="CE252" s="90">
        <f t="shared" si="49"/>
        <v>5.4908640000000064</v>
      </c>
      <c r="CS252" s="102">
        <v>1023</v>
      </c>
      <c r="CT252" s="90">
        <f t="shared" si="50"/>
        <v>0.39535200000004367</v>
      </c>
      <c r="DB252" s="72">
        <v>1168</v>
      </c>
      <c r="DC252" s="90">
        <f t="shared" si="53"/>
        <v>2.7536160000000462</v>
      </c>
      <c r="DD252" s="72">
        <v>363</v>
      </c>
      <c r="DE252" s="90">
        <f t="shared" si="54"/>
        <v>1.4057360000000236</v>
      </c>
      <c r="DP252" s="72">
        <v>648</v>
      </c>
      <c r="DQ252" s="90">
        <f t="shared" si="55"/>
        <v>1.5500000000000052</v>
      </c>
    </row>
    <row r="253" spans="30:121" x14ac:dyDescent="0.35">
      <c r="AD253" s="102">
        <v>259</v>
      </c>
      <c r="AE253" s="72">
        <f t="shared" si="48"/>
        <v>2.0000000000018035E-2</v>
      </c>
      <c r="BM253" s="61"/>
      <c r="BN253" s="61"/>
      <c r="BO253" s="61"/>
      <c r="BP253" s="61"/>
      <c r="BQ253" s="61"/>
      <c r="BR253" s="61"/>
      <c r="BS253" s="61"/>
      <c r="BT253" s="61"/>
      <c r="BU253" s="61"/>
      <c r="BV253" s="61"/>
      <c r="CD253" s="72">
        <v>999</v>
      </c>
      <c r="CE253" s="90">
        <f t="shared" si="49"/>
        <v>5.472682000000006</v>
      </c>
      <c r="CS253" s="102">
        <v>1024</v>
      </c>
      <c r="CT253" s="90">
        <f t="shared" si="50"/>
        <v>0.31630100000004369</v>
      </c>
      <c r="DB253" s="72">
        <v>1169</v>
      </c>
      <c r="DC253" s="90">
        <f t="shared" si="53"/>
        <v>2.7445580000000462</v>
      </c>
      <c r="DD253" s="72">
        <v>364</v>
      </c>
      <c r="DE253" s="90">
        <f t="shared" si="54"/>
        <v>1.3912430000000235</v>
      </c>
      <c r="DP253" s="72">
        <v>649</v>
      </c>
      <c r="DQ253" s="90">
        <f t="shared" si="55"/>
        <v>1.5562500000000052</v>
      </c>
    </row>
    <row r="254" spans="30:121" x14ac:dyDescent="0.35">
      <c r="AD254" s="102">
        <v>260</v>
      </c>
      <c r="AE254" s="72">
        <v>0</v>
      </c>
      <c r="BM254" s="61"/>
      <c r="BN254" s="61"/>
      <c r="BO254" s="61"/>
      <c r="BP254" s="61"/>
      <c r="BQ254" s="61"/>
      <c r="BR254" s="61"/>
      <c r="BS254" s="61"/>
      <c r="BT254" s="61"/>
      <c r="BU254" s="61"/>
      <c r="BV254" s="61"/>
      <c r="CD254" s="100">
        <v>1000</v>
      </c>
      <c r="CE254" s="90">
        <f t="shared" si="49"/>
        <v>5.4545000000000057</v>
      </c>
      <c r="CS254" s="102">
        <v>1025</v>
      </c>
      <c r="CT254" s="90">
        <f t="shared" si="50"/>
        <v>0.2372500000000437</v>
      </c>
      <c r="DB254" s="72">
        <v>1170</v>
      </c>
      <c r="DC254" s="90">
        <f t="shared" si="53"/>
        <v>2.7355000000000462</v>
      </c>
      <c r="DD254" s="72">
        <v>365</v>
      </c>
      <c r="DE254" s="90">
        <f t="shared" si="54"/>
        <v>1.3767500000000235</v>
      </c>
      <c r="DP254" s="72">
        <v>650</v>
      </c>
      <c r="DQ254" s="90">
        <f t="shared" si="55"/>
        <v>1.5625000000000053</v>
      </c>
    </row>
    <row r="255" spans="30:121" x14ac:dyDescent="0.35">
      <c r="AD255" s="101" t="s">
        <v>152</v>
      </c>
      <c r="AE255" s="72">
        <v>0</v>
      </c>
      <c r="BM255" s="61"/>
      <c r="BN255" s="61"/>
      <c r="BO255" s="61"/>
      <c r="BP255" s="61"/>
      <c r="BQ255" s="61"/>
      <c r="BR255" s="61"/>
      <c r="BS255" s="61"/>
      <c r="BT255" s="61"/>
      <c r="BU255" s="61"/>
      <c r="BV255" s="61"/>
      <c r="CD255" s="72">
        <v>1001</v>
      </c>
      <c r="CE255" s="90">
        <f t="shared" si="49"/>
        <v>5.4363180000000053</v>
      </c>
      <c r="CS255" s="102">
        <v>1026</v>
      </c>
      <c r="CT255" s="90">
        <f t="shared" si="50"/>
        <v>0.15819900000004372</v>
      </c>
      <c r="DB255" s="72">
        <v>1171</v>
      </c>
      <c r="DC255" s="90">
        <f t="shared" si="53"/>
        <v>2.7264420000000462</v>
      </c>
      <c r="DD255" s="72">
        <v>366</v>
      </c>
      <c r="DE255" s="90">
        <f t="shared" si="54"/>
        <v>1.3622570000000234</v>
      </c>
      <c r="DP255" s="72">
        <v>651</v>
      </c>
      <c r="DQ255" s="90">
        <f t="shared" si="55"/>
        <v>1.5687500000000054</v>
      </c>
    </row>
    <row r="256" spans="30:121" x14ac:dyDescent="0.35">
      <c r="CD256" s="100">
        <v>1002</v>
      </c>
      <c r="CE256" s="90">
        <f t="shared" si="49"/>
        <v>5.4181360000000049</v>
      </c>
      <c r="CS256" s="102">
        <v>1027</v>
      </c>
      <c r="CT256" s="90">
        <f t="shared" si="50"/>
        <v>7.9148000000043725E-2</v>
      </c>
      <c r="DB256" s="72">
        <v>1172</v>
      </c>
      <c r="DC256" s="90">
        <f t="shared" si="53"/>
        <v>2.7173840000000462</v>
      </c>
      <c r="DD256" s="72">
        <v>367</v>
      </c>
      <c r="DE256" s="90">
        <f t="shared" si="54"/>
        <v>1.3477640000000233</v>
      </c>
      <c r="DP256" s="72">
        <v>652</v>
      </c>
      <c r="DQ256" s="90">
        <f t="shared" si="55"/>
        <v>1.5750000000000055</v>
      </c>
    </row>
    <row r="257" spans="82:121" x14ac:dyDescent="0.35">
      <c r="CD257" s="72">
        <v>1003</v>
      </c>
      <c r="CE257" s="90">
        <f t="shared" si="49"/>
        <v>5.3999540000000046</v>
      </c>
      <c r="CS257" s="102">
        <v>1028</v>
      </c>
      <c r="CT257" s="90">
        <v>0</v>
      </c>
      <c r="DB257" s="72">
        <v>1173</v>
      </c>
      <c r="DC257" s="90">
        <f t="shared" si="53"/>
        <v>2.7083260000000462</v>
      </c>
      <c r="DD257" s="72">
        <v>368</v>
      </c>
      <c r="DE257" s="90">
        <f t="shared" si="54"/>
        <v>1.3332710000000232</v>
      </c>
      <c r="DP257" s="72">
        <v>653</v>
      </c>
      <c r="DQ257" s="90">
        <f t="shared" si="55"/>
        <v>1.5812500000000056</v>
      </c>
    </row>
    <row r="258" spans="82:121" ht="29" x14ac:dyDescent="0.35">
      <c r="CD258" s="100">
        <v>1004</v>
      </c>
      <c r="CE258" s="90">
        <f t="shared" si="49"/>
        <v>5.3817720000000042</v>
      </c>
      <c r="CS258" s="158" t="s">
        <v>235</v>
      </c>
      <c r="CT258" s="147" t="s">
        <v>265</v>
      </c>
      <c r="DB258" s="72">
        <v>1174</v>
      </c>
      <c r="DC258" s="90">
        <f t="shared" si="53"/>
        <v>2.6992680000000462</v>
      </c>
      <c r="DD258" s="72">
        <v>369</v>
      </c>
      <c r="DE258" s="90">
        <f t="shared" si="54"/>
        <v>1.3187780000000231</v>
      </c>
      <c r="DP258" s="72">
        <v>654</v>
      </c>
      <c r="DQ258" s="90">
        <f t="shared" si="55"/>
        <v>1.5875000000000057</v>
      </c>
    </row>
    <row r="259" spans="82:121" x14ac:dyDescent="0.35">
      <c r="CD259" s="72">
        <v>1005</v>
      </c>
      <c r="CE259" s="90">
        <f t="shared" si="49"/>
        <v>5.3635900000000039</v>
      </c>
      <c r="DB259" s="72">
        <v>1175</v>
      </c>
      <c r="DC259" s="90">
        <f t="shared" si="53"/>
        <v>2.6902100000000462</v>
      </c>
      <c r="DD259" s="72">
        <v>370</v>
      </c>
      <c r="DE259" s="90">
        <f t="shared" si="54"/>
        <v>1.304285000000023</v>
      </c>
      <c r="DP259" s="72">
        <v>655</v>
      </c>
      <c r="DQ259" s="90">
        <f t="shared" si="55"/>
        <v>1.5937500000000058</v>
      </c>
    </row>
    <row r="260" spans="82:121" x14ac:dyDescent="0.35">
      <c r="CD260" s="100">
        <v>1006</v>
      </c>
      <c r="CE260" s="90">
        <f t="shared" si="49"/>
        <v>5.3454080000000035</v>
      </c>
      <c r="DB260" s="72">
        <v>1176</v>
      </c>
      <c r="DC260" s="90">
        <f t="shared" si="53"/>
        <v>2.6811520000000462</v>
      </c>
      <c r="DD260" s="72">
        <v>371</v>
      </c>
      <c r="DE260" s="90">
        <f t="shared" si="54"/>
        <v>1.2897920000000229</v>
      </c>
      <c r="DP260" s="72">
        <v>656</v>
      </c>
      <c r="DQ260" s="90">
        <f t="shared" si="55"/>
        <v>1.6000000000000059</v>
      </c>
    </row>
    <row r="261" spans="82:121" x14ac:dyDescent="0.35">
      <c r="CD261" s="72">
        <v>1007</v>
      </c>
      <c r="CE261" s="90">
        <f t="shared" si="49"/>
        <v>5.3272260000000031</v>
      </c>
      <c r="DB261" s="72">
        <v>1177</v>
      </c>
      <c r="DC261" s="90">
        <f t="shared" si="53"/>
        <v>2.6720940000000462</v>
      </c>
      <c r="DD261" s="72">
        <v>372</v>
      </c>
      <c r="DE261" s="90">
        <f t="shared" si="54"/>
        <v>1.2752990000000228</v>
      </c>
      <c r="DP261" s="72">
        <v>657</v>
      </c>
      <c r="DQ261" s="90">
        <f t="shared" si="55"/>
        <v>1.606250000000006</v>
      </c>
    </row>
    <row r="262" spans="82:121" x14ac:dyDescent="0.35">
      <c r="CD262" s="100">
        <v>1008</v>
      </c>
      <c r="CE262" s="90">
        <f t="shared" ref="CE262:CE325" si="56">CE261-0.018182</f>
        <v>5.3090440000000028</v>
      </c>
      <c r="DB262" s="72">
        <v>1178</v>
      </c>
      <c r="DC262" s="90">
        <f t="shared" ref="DC262:DC325" si="57">DC261-0.009058</f>
        <v>2.6630360000000461</v>
      </c>
      <c r="DD262" s="72">
        <v>373</v>
      </c>
      <c r="DE262" s="90">
        <f t="shared" ref="DE262:DE325" si="58">DE261-0.014493</f>
        <v>1.2608060000000227</v>
      </c>
      <c r="DP262" s="72">
        <v>658</v>
      </c>
      <c r="DQ262" s="90">
        <f t="shared" ref="DQ262:DQ325" si="59">DQ261+0.00625</f>
        <v>1.612500000000006</v>
      </c>
    </row>
    <row r="263" spans="82:121" x14ac:dyDescent="0.35">
      <c r="CD263" s="72">
        <v>1009</v>
      </c>
      <c r="CE263" s="90">
        <f t="shared" si="56"/>
        <v>5.2908620000000024</v>
      </c>
      <c r="DB263" s="72">
        <v>1179</v>
      </c>
      <c r="DC263" s="90">
        <f t="shared" si="57"/>
        <v>2.6539780000000461</v>
      </c>
      <c r="DD263" s="72">
        <v>374</v>
      </c>
      <c r="DE263" s="90">
        <f t="shared" si="58"/>
        <v>1.2463130000000227</v>
      </c>
      <c r="DP263" s="72">
        <v>659</v>
      </c>
      <c r="DQ263" s="90">
        <f t="shared" si="59"/>
        <v>1.6187500000000061</v>
      </c>
    </row>
    <row r="264" spans="82:121" x14ac:dyDescent="0.35">
      <c r="CD264" s="100">
        <v>1010</v>
      </c>
      <c r="CE264" s="90">
        <f t="shared" si="56"/>
        <v>5.272680000000002</v>
      </c>
      <c r="DB264" s="72">
        <v>1180</v>
      </c>
      <c r="DC264" s="90">
        <f t="shared" si="57"/>
        <v>2.6449200000000461</v>
      </c>
      <c r="DD264" s="72">
        <v>375</v>
      </c>
      <c r="DE264" s="90">
        <f t="shared" si="58"/>
        <v>1.2318200000000226</v>
      </c>
      <c r="DP264" s="72">
        <v>660</v>
      </c>
      <c r="DQ264" s="90">
        <f t="shared" si="59"/>
        <v>1.6250000000000062</v>
      </c>
    </row>
    <row r="265" spans="82:121" x14ac:dyDescent="0.35">
      <c r="CD265" s="72">
        <v>1011</v>
      </c>
      <c r="CE265" s="90">
        <f t="shared" si="56"/>
        <v>5.2544980000000017</v>
      </c>
      <c r="DB265" s="72">
        <v>1181</v>
      </c>
      <c r="DC265" s="90">
        <f t="shared" si="57"/>
        <v>2.6358620000000461</v>
      </c>
      <c r="DD265" s="72">
        <v>376</v>
      </c>
      <c r="DE265" s="90">
        <f t="shared" si="58"/>
        <v>1.2173270000000225</v>
      </c>
      <c r="DP265" s="72">
        <v>661</v>
      </c>
      <c r="DQ265" s="90">
        <f t="shared" si="59"/>
        <v>1.6312500000000063</v>
      </c>
    </row>
    <row r="266" spans="82:121" x14ac:dyDescent="0.35">
      <c r="CD266" s="100">
        <v>1012</v>
      </c>
      <c r="CE266" s="90">
        <f t="shared" si="56"/>
        <v>5.2363160000000013</v>
      </c>
      <c r="DB266" s="72">
        <v>1182</v>
      </c>
      <c r="DC266" s="90">
        <f t="shared" si="57"/>
        <v>2.6268040000000461</v>
      </c>
      <c r="DD266" s="72">
        <v>377</v>
      </c>
      <c r="DE266" s="90">
        <f t="shared" si="58"/>
        <v>1.2028340000000224</v>
      </c>
      <c r="DP266" s="72">
        <v>662</v>
      </c>
      <c r="DQ266" s="90">
        <f t="shared" si="59"/>
        <v>1.6375000000000064</v>
      </c>
    </row>
    <row r="267" spans="82:121" x14ac:dyDescent="0.35">
      <c r="CD267" s="72">
        <v>1013</v>
      </c>
      <c r="CE267" s="90">
        <f t="shared" si="56"/>
        <v>5.2181340000000009</v>
      </c>
      <c r="DB267" s="72">
        <v>1183</v>
      </c>
      <c r="DC267" s="90">
        <f t="shared" si="57"/>
        <v>2.6177460000000461</v>
      </c>
      <c r="DD267" s="72">
        <v>378</v>
      </c>
      <c r="DE267" s="90">
        <f t="shared" si="58"/>
        <v>1.1883410000000223</v>
      </c>
      <c r="DP267" s="72">
        <v>663</v>
      </c>
      <c r="DQ267" s="90">
        <f t="shared" si="59"/>
        <v>1.6437500000000065</v>
      </c>
    </row>
    <row r="268" spans="82:121" x14ac:dyDescent="0.35">
      <c r="CD268" s="100">
        <v>1014</v>
      </c>
      <c r="CE268" s="90">
        <f t="shared" si="56"/>
        <v>5.1999520000000006</v>
      </c>
      <c r="DB268" s="72">
        <v>1184</v>
      </c>
      <c r="DC268" s="90">
        <f t="shared" si="57"/>
        <v>2.6086880000000461</v>
      </c>
      <c r="DD268" s="72">
        <v>379</v>
      </c>
      <c r="DE268" s="90">
        <f t="shared" si="58"/>
        <v>1.1738480000000222</v>
      </c>
      <c r="DP268" s="72">
        <v>664</v>
      </c>
      <c r="DQ268" s="90">
        <f t="shared" si="59"/>
        <v>1.6500000000000066</v>
      </c>
    </row>
    <row r="269" spans="82:121" x14ac:dyDescent="0.35">
      <c r="CD269" s="72">
        <v>1015</v>
      </c>
      <c r="CE269" s="90">
        <f t="shared" si="56"/>
        <v>5.1817700000000002</v>
      </c>
      <c r="DB269" s="72">
        <v>1185</v>
      </c>
      <c r="DC269" s="90">
        <f t="shared" si="57"/>
        <v>2.5996300000000461</v>
      </c>
      <c r="DD269" s="72">
        <v>380</v>
      </c>
      <c r="DE269" s="90">
        <f t="shared" si="58"/>
        <v>1.1593550000000221</v>
      </c>
      <c r="DP269" s="72">
        <v>665</v>
      </c>
      <c r="DQ269" s="90">
        <f t="shared" si="59"/>
        <v>1.6562500000000067</v>
      </c>
    </row>
    <row r="270" spans="82:121" x14ac:dyDescent="0.35">
      <c r="CD270" s="100">
        <v>1016</v>
      </c>
      <c r="CE270" s="90">
        <f t="shared" si="56"/>
        <v>5.1635879999999998</v>
      </c>
      <c r="DB270" s="72">
        <v>1186</v>
      </c>
      <c r="DC270" s="90">
        <f t="shared" si="57"/>
        <v>2.5905720000000461</v>
      </c>
      <c r="DD270" s="72">
        <v>381</v>
      </c>
      <c r="DE270" s="90">
        <f t="shared" si="58"/>
        <v>1.144862000000022</v>
      </c>
      <c r="DP270" s="72">
        <v>666</v>
      </c>
      <c r="DQ270" s="90">
        <f t="shared" si="59"/>
        <v>1.6625000000000068</v>
      </c>
    </row>
    <row r="271" spans="82:121" x14ac:dyDescent="0.35">
      <c r="CD271" s="72">
        <v>1017</v>
      </c>
      <c r="CE271" s="90">
        <f t="shared" si="56"/>
        <v>5.1454059999999995</v>
      </c>
      <c r="DB271" s="72">
        <v>1187</v>
      </c>
      <c r="DC271" s="90">
        <f t="shared" si="57"/>
        <v>2.581514000000046</v>
      </c>
      <c r="DD271" s="72">
        <v>382</v>
      </c>
      <c r="DE271" s="90">
        <f t="shared" si="58"/>
        <v>1.1303690000000219</v>
      </c>
      <c r="DP271" s="72">
        <v>667</v>
      </c>
      <c r="DQ271" s="90">
        <f t="shared" si="59"/>
        <v>1.6687500000000068</v>
      </c>
    </row>
    <row r="272" spans="82:121" x14ac:dyDescent="0.35">
      <c r="CD272" s="100">
        <v>1018</v>
      </c>
      <c r="CE272" s="90">
        <f t="shared" si="56"/>
        <v>5.1272239999999991</v>
      </c>
      <c r="DB272" s="72">
        <v>1188</v>
      </c>
      <c r="DC272" s="90">
        <f t="shared" si="57"/>
        <v>2.572456000000046</v>
      </c>
      <c r="DD272" s="72">
        <v>383</v>
      </c>
      <c r="DE272" s="90">
        <f t="shared" si="58"/>
        <v>1.1158760000000219</v>
      </c>
      <c r="DP272" s="72">
        <v>668</v>
      </c>
      <c r="DQ272" s="90">
        <f t="shared" si="59"/>
        <v>1.6750000000000069</v>
      </c>
    </row>
    <row r="273" spans="82:121" x14ac:dyDescent="0.35">
      <c r="CD273" s="72">
        <v>1019</v>
      </c>
      <c r="CE273" s="90">
        <f t="shared" si="56"/>
        <v>5.1090419999999988</v>
      </c>
      <c r="DB273" s="72">
        <v>1189</v>
      </c>
      <c r="DC273" s="90">
        <f t="shared" si="57"/>
        <v>2.563398000000046</v>
      </c>
      <c r="DD273" s="72">
        <v>384</v>
      </c>
      <c r="DE273" s="90">
        <f t="shared" si="58"/>
        <v>1.1013830000000218</v>
      </c>
      <c r="DP273" s="72">
        <v>669</v>
      </c>
      <c r="DQ273" s="90">
        <f t="shared" si="59"/>
        <v>1.681250000000007</v>
      </c>
    </row>
    <row r="274" spans="82:121" x14ac:dyDescent="0.35">
      <c r="CD274" s="100">
        <v>1020</v>
      </c>
      <c r="CE274" s="90">
        <f t="shared" si="56"/>
        <v>5.0908599999999984</v>
      </c>
      <c r="DB274" s="72">
        <v>1190</v>
      </c>
      <c r="DC274" s="90">
        <f t="shared" si="57"/>
        <v>2.554340000000046</v>
      </c>
      <c r="DD274" s="72">
        <v>385</v>
      </c>
      <c r="DE274" s="90">
        <f t="shared" si="58"/>
        <v>1.0868900000000217</v>
      </c>
      <c r="DP274" s="72">
        <v>670</v>
      </c>
      <c r="DQ274" s="90">
        <f t="shared" si="59"/>
        <v>1.6875000000000071</v>
      </c>
    </row>
    <row r="275" spans="82:121" x14ac:dyDescent="0.35">
      <c r="CD275" s="72">
        <v>1021</v>
      </c>
      <c r="CE275" s="90">
        <f t="shared" si="56"/>
        <v>5.072677999999998</v>
      </c>
      <c r="DB275" s="72">
        <v>1191</v>
      </c>
      <c r="DC275" s="90">
        <f t="shared" si="57"/>
        <v>2.545282000000046</v>
      </c>
      <c r="DD275" s="72">
        <v>386</v>
      </c>
      <c r="DE275" s="90">
        <f t="shared" si="58"/>
        <v>1.0723970000000216</v>
      </c>
      <c r="DP275" s="72">
        <v>671</v>
      </c>
      <c r="DQ275" s="90">
        <f t="shared" si="59"/>
        <v>1.6937500000000072</v>
      </c>
    </row>
    <row r="276" spans="82:121" x14ac:dyDescent="0.35">
      <c r="CD276" s="100">
        <v>1022</v>
      </c>
      <c r="CE276" s="90">
        <f t="shared" si="56"/>
        <v>5.0544959999999977</v>
      </c>
      <c r="DB276" s="72">
        <v>1192</v>
      </c>
      <c r="DC276" s="90">
        <f t="shared" si="57"/>
        <v>2.536224000000046</v>
      </c>
      <c r="DD276" s="72">
        <v>387</v>
      </c>
      <c r="DE276" s="90">
        <f t="shared" si="58"/>
        <v>1.0579040000000215</v>
      </c>
      <c r="DP276" s="72">
        <v>672</v>
      </c>
      <c r="DQ276" s="90">
        <f t="shared" si="59"/>
        <v>1.7000000000000073</v>
      </c>
    </row>
    <row r="277" spans="82:121" x14ac:dyDescent="0.35">
      <c r="CD277" s="72">
        <v>1023</v>
      </c>
      <c r="CE277" s="90">
        <f t="shared" si="56"/>
        <v>5.0363139999999973</v>
      </c>
      <c r="DB277" s="72">
        <v>1193</v>
      </c>
      <c r="DC277" s="90">
        <f t="shared" si="57"/>
        <v>2.527166000000046</v>
      </c>
      <c r="DD277" s="72">
        <v>388</v>
      </c>
      <c r="DE277" s="90">
        <f t="shared" si="58"/>
        <v>1.0434110000000214</v>
      </c>
      <c r="DP277" s="72">
        <v>673</v>
      </c>
      <c r="DQ277" s="90">
        <f t="shared" si="59"/>
        <v>1.7062500000000074</v>
      </c>
    </row>
    <row r="278" spans="82:121" x14ac:dyDescent="0.35">
      <c r="CD278" s="100">
        <v>1024</v>
      </c>
      <c r="CE278" s="90">
        <f t="shared" si="56"/>
        <v>5.0181319999999969</v>
      </c>
      <c r="DB278" s="72">
        <v>1194</v>
      </c>
      <c r="DC278" s="90">
        <f t="shared" si="57"/>
        <v>2.518108000000046</v>
      </c>
      <c r="DD278" s="72">
        <v>389</v>
      </c>
      <c r="DE278" s="90">
        <f t="shared" si="58"/>
        <v>1.0289180000000213</v>
      </c>
      <c r="DP278" s="72">
        <v>674</v>
      </c>
      <c r="DQ278" s="90">
        <f t="shared" si="59"/>
        <v>1.7125000000000075</v>
      </c>
    </row>
    <row r="279" spans="82:121" x14ac:dyDescent="0.35">
      <c r="CD279" s="72">
        <v>1025</v>
      </c>
      <c r="CE279" s="90">
        <f t="shared" si="56"/>
        <v>4.9999499999999966</v>
      </c>
      <c r="DB279" s="72">
        <v>1195</v>
      </c>
      <c r="DC279" s="90">
        <f t="shared" si="57"/>
        <v>2.509050000000046</v>
      </c>
      <c r="DD279" s="72">
        <v>390</v>
      </c>
      <c r="DE279" s="90">
        <f t="shared" si="58"/>
        <v>1.0144250000000212</v>
      </c>
      <c r="DP279" s="72">
        <v>675</v>
      </c>
      <c r="DQ279" s="90">
        <f t="shared" si="59"/>
        <v>1.7187500000000075</v>
      </c>
    </row>
    <row r="280" spans="82:121" x14ac:dyDescent="0.35">
      <c r="CD280" s="100">
        <v>1026</v>
      </c>
      <c r="CE280" s="90">
        <f t="shared" si="56"/>
        <v>4.9817679999999962</v>
      </c>
      <c r="DB280" s="72">
        <v>1196</v>
      </c>
      <c r="DC280" s="90">
        <f t="shared" si="57"/>
        <v>2.499992000000046</v>
      </c>
      <c r="DD280" s="72">
        <v>391</v>
      </c>
      <c r="DE280" s="90">
        <f t="shared" si="58"/>
        <v>0.99993200000002125</v>
      </c>
      <c r="DP280" s="72">
        <v>676</v>
      </c>
      <c r="DQ280" s="90">
        <f t="shared" si="59"/>
        <v>1.7250000000000076</v>
      </c>
    </row>
    <row r="281" spans="82:121" x14ac:dyDescent="0.35">
      <c r="CD281" s="72">
        <v>1027</v>
      </c>
      <c r="CE281" s="90">
        <f t="shared" si="56"/>
        <v>4.9635859999999958</v>
      </c>
      <c r="DB281" s="72">
        <v>1197</v>
      </c>
      <c r="DC281" s="90">
        <f t="shared" si="57"/>
        <v>2.4909340000000459</v>
      </c>
      <c r="DD281" s="72">
        <v>392</v>
      </c>
      <c r="DE281" s="90">
        <f t="shared" si="58"/>
        <v>0.98543900000002127</v>
      </c>
      <c r="DP281" s="72">
        <v>677</v>
      </c>
      <c r="DQ281" s="90">
        <f t="shared" si="59"/>
        <v>1.7312500000000077</v>
      </c>
    </row>
    <row r="282" spans="82:121" x14ac:dyDescent="0.35">
      <c r="CD282" s="100">
        <v>1028</v>
      </c>
      <c r="CE282" s="90">
        <f t="shared" si="56"/>
        <v>4.9454039999999955</v>
      </c>
      <c r="DB282" s="72">
        <v>1198</v>
      </c>
      <c r="DC282" s="90">
        <f t="shared" si="57"/>
        <v>2.4818760000000459</v>
      </c>
      <c r="DD282" s="72">
        <v>393</v>
      </c>
      <c r="DE282" s="90">
        <f t="shared" si="58"/>
        <v>0.97094600000002129</v>
      </c>
      <c r="DP282" s="72">
        <v>678</v>
      </c>
      <c r="DQ282" s="90">
        <f t="shared" si="59"/>
        <v>1.7375000000000078</v>
      </c>
    </row>
    <row r="283" spans="82:121" x14ac:dyDescent="0.35">
      <c r="CD283" s="72">
        <v>1029</v>
      </c>
      <c r="CE283" s="90">
        <f t="shared" si="56"/>
        <v>4.9272219999999951</v>
      </c>
      <c r="DB283" s="72">
        <v>1199</v>
      </c>
      <c r="DC283" s="90">
        <f t="shared" si="57"/>
        <v>2.4728180000000459</v>
      </c>
      <c r="DD283" s="72">
        <v>394</v>
      </c>
      <c r="DE283" s="90">
        <f t="shared" si="58"/>
        <v>0.95645300000002131</v>
      </c>
      <c r="DP283" s="72">
        <v>679</v>
      </c>
      <c r="DQ283" s="90">
        <f t="shared" si="59"/>
        <v>1.7437500000000079</v>
      </c>
    </row>
    <row r="284" spans="82:121" x14ac:dyDescent="0.35">
      <c r="CD284" s="100">
        <v>1030</v>
      </c>
      <c r="CE284" s="90">
        <f t="shared" si="56"/>
        <v>4.9090399999999947</v>
      </c>
      <c r="DB284" s="72">
        <v>1200</v>
      </c>
      <c r="DC284" s="90">
        <f t="shared" si="57"/>
        <v>2.4637600000000459</v>
      </c>
      <c r="DD284" s="72">
        <v>395</v>
      </c>
      <c r="DE284" s="90">
        <f t="shared" si="58"/>
        <v>0.94196000000002134</v>
      </c>
      <c r="DP284" s="72">
        <v>680</v>
      </c>
      <c r="DQ284" s="90">
        <f t="shared" si="59"/>
        <v>1.750000000000008</v>
      </c>
    </row>
    <row r="285" spans="82:121" x14ac:dyDescent="0.35">
      <c r="CD285" s="72">
        <v>1031</v>
      </c>
      <c r="CE285" s="90">
        <f t="shared" si="56"/>
        <v>4.8908579999999944</v>
      </c>
      <c r="DB285" s="72">
        <v>1201</v>
      </c>
      <c r="DC285" s="90">
        <f t="shared" si="57"/>
        <v>2.4547020000000459</v>
      </c>
      <c r="DD285" s="72">
        <v>396</v>
      </c>
      <c r="DE285" s="90">
        <f t="shared" si="58"/>
        <v>0.92746700000002136</v>
      </c>
      <c r="DP285" s="72">
        <v>681</v>
      </c>
      <c r="DQ285" s="90">
        <f t="shared" si="59"/>
        <v>1.7562500000000081</v>
      </c>
    </row>
    <row r="286" spans="82:121" x14ac:dyDescent="0.35">
      <c r="CD286" s="100">
        <v>1032</v>
      </c>
      <c r="CE286" s="90">
        <f t="shared" si="56"/>
        <v>4.872675999999994</v>
      </c>
      <c r="DB286" s="72">
        <v>1202</v>
      </c>
      <c r="DC286" s="90">
        <f t="shared" si="57"/>
        <v>2.4456440000000459</v>
      </c>
      <c r="DD286" s="72">
        <v>397</v>
      </c>
      <c r="DE286" s="90">
        <f t="shared" si="58"/>
        <v>0.91297400000002138</v>
      </c>
      <c r="DP286" s="72">
        <v>682</v>
      </c>
      <c r="DQ286" s="90">
        <f t="shared" si="59"/>
        <v>1.7625000000000082</v>
      </c>
    </row>
    <row r="287" spans="82:121" x14ac:dyDescent="0.35">
      <c r="CD287" s="72">
        <v>1033</v>
      </c>
      <c r="CE287" s="90">
        <f t="shared" si="56"/>
        <v>4.8544939999999936</v>
      </c>
      <c r="DB287" s="72">
        <v>1203</v>
      </c>
      <c r="DC287" s="90">
        <f t="shared" si="57"/>
        <v>2.4365860000000459</v>
      </c>
      <c r="DD287" s="72">
        <v>398</v>
      </c>
      <c r="DE287" s="90">
        <f t="shared" si="58"/>
        <v>0.8984810000000214</v>
      </c>
      <c r="DP287" s="72">
        <v>683</v>
      </c>
      <c r="DQ287" s="90">
        <f t="shared" si="59"/>
        <v>1.7687500000000083</v>
      </c>
    </row>
    <row r="288" spans="82:121" x14ac:dyDescent="0.35">
      <c r="CD288" s="100">
        <v>1034</v>
      </c>
      <c r="CE288" s="90">
        <f t="shared" si="56"/>
        <v>4.8363119999999933</v>
      </c>
      <c r="DB288" s="72">
        <v>1204</v>
      </c>
      <c r="DC288" s="90">
        <f t="shared" si="57"/>
        <v>2.4275280000000459</v>
      </c>
      <c r="DD288" s="72">
        <v>399</v>
      </c>
      <c r="DE288" s="90">
        <f t="shared" si="58"/>
        <v>0.88398800000002142</v>
      </c>
      <c r="DP288" s="72">
        <v>684</v>
      </c>
      <c r="DQ288" s="90">
        <f t="shared" si="59"/>
        <v>1.7750000000000083</v>
      </c>
    </row>
    <row r="289" spans="82:121" x14ac:dyDescent="0.35">
      <c r="CD289" s="72">
        <v>1035</v>
      </c>
      <c r="CE289" s="90">
        <f t="shared" si="56"/>
        <v>4.8181299999999929</v>
      </c>
      <c r="DB289" s="72">
        <v>1205</v>
      </c>
      <c r="DC289" s="90">
        <f t="shared" si="57"/>
        <v>2.4184700000000459</v>
      </c>
      <c r="DD289" s="72">
        <v>400</v>
      </c>
      <c r="DE289" s="90">
        <f t="shared" si="58"/>
        <v>0.86949500000002145</v>
      </c>
      <c r="DP289" s="72">
        <v>685</v>
      </c>
      <c r="DQ289" s="90">
        <f t="shared" si="59"/>
        <v>1.7812500000000084</v>
      </c>
    </row>
    <row r="290" spans="82:121" x14ac:dyDescent="0.35">
      <c r="CD290" s="100">
        <v>1036</v>
      </c>
      <c r="CE290" s="90">
        <f t="shared" si="56"/>
        <v>4.7999479999999926</v>
      </c>
      <c r="DB290" s="72">
        <v>1206</v>
      </c>
      <c r="DC290" s="90">
        <f t="shared" si="57"/>
        <v>2.4094120000000459</v>
      </c>
      <c r="DD290" s="72">
        <v>401</v>
      </c>
      <c r="DE290" s="90">
        <f t="shared" si="58"/>
        <v>0.85500200000002147</v>
      </c>
      <c r="DP290" s="72">
        <v>686</v>
      </c>
      <c r="DQ290" s="90">
        <f t="shared" si="59"/>
        <v>1.7875000000000085</v>
      </c>
    </row>
    <row r="291" spans="82:121" x14ac:dyDescent="0.35">
      <c r="CD291" s="72">
        <v>1037</v>
      </c>
      <c r="CE291" s="90">
        <f t="shared" si="56"/>
        <v>4.7817659999999922</v>
      </c>
      <c r="DB291" s="72">
        <v>1207</v>
      </c>
      <c r="DC291" s="90">
        <f t="shared" si="57"/>
        <v>2.4003540000000458</v>
      </c>
      <c r="DD291" s="72">
        <v>402</v>
      </c>
      <c r="DE291" s="90">
        <f t="shared" si="58"/>
        <v>0.84050900000002149</v>
      </c>
      <c r="DP291" s="72">
        <v>687</v>
      </c>
      <c r="DQ291" s="90">
        <f t="shared" si="59"/>
        <v>1.7937500000000086</v>
      </c>
    </row>
    <row r="292" spans="82:121" x14ac:dyDescent="0.35">
      <c r="CD292" s="100">
        <v>1038</v>
      </c>
      <c r="CE292" s="90">
        <f t="shared" si="56"/>
        <v>4.7635839999999918</v>
      </c>
      <c r="DB292" s="72">
        <v>1208</v>
      </c>
      <c r="DC292" s="90">
        <f t="shared" si="57"/>
        <v>2.3912960000000458</v>
      </c>
      <c r="DD292" s="72">
        <v>403</v>
      </c>
      <c r="DE292" s="90">
        <f t="shared" si="58"/>
        <v>0.82601600000002151</v>
      </c>
      <c r="DP292" s="72">
        <v>688</v>
      </c>
      <c r="DQ292" s="90">
        <f t="shared" si="59"/>
        <v>1.8000000000000087</v>
      </c>
    </row>
    <row r="293" spans="82:121" x14ac:dyDescent="0.35">
      <c r="CD293" s="72">
        <v>1039</v>
      </c>
      <c r="CE293" s="90">
        <f t="shared" si="56"/>
        <v>4.7454019999999915</v>
      </c>
      <c r="DB293" s="72">
        <v>1209</v>
      </c>
      <c r="DC293" s="90">
        <f t="shared" si="57"/>
        <v>2.3822380000000458</v>
      </c>
      <c r="DD293" s="72">
        <v>404</v>
      </c>
      <c r="DE293" s="90">
        <f t="shared" si="58"/>
        <v>0.81152300000002153</v>
      </c>
      <c r="DP293" s="72">
        <v>689</v>
      </c>
      <c r="DQ293" s="90">
        <f t="shared" si="59"/>
        <v>1.8062500000000088</v>
      </c>
    </row>
    <row r="294" spans="82:121" x14ac:dyDescent="0.35">
      <c r="CD294" s="100">
        <v>1040</v>
      </c>
      <c r="CE294" s="90">
        <f t="shared" si="56"/>
        <v>4.7272199999999911</v>
      </c>
      <c r="DB294" s="72">
        <v>1210</v>
      </c>
      <c r="DC294" s="90">
        <f t="shared" si="57"/>
        <v>2.3731800000000458</v>
      </c>
      <c r="DD294" s="72">
        <v>405</v>
      </c>
      <c r="DE294" s="90">
        <f t="shared" si="58"/>
        <v>0.79703000000002155</v>
      </c>
      <c r="DP294" s="72">
        <v>690</v>
      </c>
      <c r="DQ294" s="90">
        <f t="shared" si="59"/>
        <v>1.8125000000000089</v>
      </c>
    </row>
    <row r="295" spans="82:121" x14ac:dyDescent="0.35">
      <c r="CD295" s="72">
        <v>1041</v>
      </c>
      <c r="CE295" s="90">
        <f t="shared" si="56"/>
        <v>4.7090379999999907</v>
      </c>
      <c r="DB295" s="72">
        <v>1211</v>
      </c>
      <c r="DC295" s="90">
        <f t="shared" si="57"/>
        <v>2.3641220000000458</v>
      </c>
      <c r="DD295" s="72">
        <v>406</v>
      </c>
      <c r="DE295" s="90">
        <f t="shared" si="58"/>
        <v>0.78253700000002158</v>
      </c>
      <c r="DP295" s="72">
        <v>691</v>
      </c>
      <c r="DQ295" s="90">
        <f t="shared" si="59"/>
        <v>1.818750000000009</v>
      </c>
    </row>
    <row r="296" spans="82:121" x14ac:dyDescent="0.35">
      <c r="CD296" s="100">
        <v>1042</v>
      </c>
      <c r="CE296" s="90">
        <f t="shared" si="56"/>
        <v>4.6908559999999904</v>
      </c>
      <c r="DB296" s="72">
        <v>1212</v>
      </c>
      <c r="DC296" s="90">
        <f t="shared" si="57"/>
        <v>2.3550640000000458</v>
      </c>
      <c r="DD296" s="72">
        <v>407</v>
      </c>
      <c r="DE296" s="90">
        <f t="shared" si="58"/>
        <v>0.7680440000000216</v>
      </c>
      <c r="DP296" s="72">
        <v>692</v>
      </c>
      <c r="DQ296" s="90">
        <f t="shared" si="59"/>
        <v>1.8250000000000091</v>
      </c>
    </row>
    <row r="297" spans="82:121" x14ac:dyDescent="0.35">
      <c r="CD297" s="72">
        <v>1043</v>
      </c>
      <c r="CE297" s="90">
        <f t="shared" si="56"/>
        <v>4.67267399999999</v>
      </c>
      <c r="DB297" s="72">
        <v>1213</v>
      </c>
      <c r="DC297" s="90">
        <f t="shared" si="57"/>
        <v>2.3460060000000458</v>
      </c>
      <c r="DD297" s="72">
        <v>408</v>
      </c>
      <c r="DE297" s="90">
        <f t="shared" si="58"/>
        <v>0.75355100000002162</v>
      </c>
      <c r="DP297" s="72">
        <v>693</v>
      </c>
      <c r="DQ297" s="90">
        <f t="shared" si="59"/>
        <v>1.8312500000000091</v>
      </c>
    </row>
    <row r="298" spans="82:121" x14ac:dyDescent="0.35">
      <c r="CD298" s="100">
        <v>1044</v>
      </c>
      <c r="CE298" s="90">
        <f t="shared" si="56"/>
        <v>4.6544919999999896</v>
      </c>
      <c r="DB298" s="72">
        <v>1214</v>
      </c>
      <c r="DC298" s="90">
        <f t="shared" si="57"/>
        <v>2.3369480000000458</v>
      </c>
      <c r="DD298" s="72">
        <v>409</v>
      </c>
      <c r="DE298" s="90">
        <f t="shared" si="58"/>
        <v>0.73905800000002164</v>
      </c>
      <c r="DP298" s="72">
        <v>694</v>
      </c>
      <c r="DQ298" s="90">
        <f t="shared" si="59"/>
        <v>1.8375000000000092</v>
      </c>
    </row>
    <row r="299" spans="82:121" x14ac:dyDescent="0.35">
      <c r="CD299" s="72">
        <v>1045</v>
      </c>
      <c r="CE299" s="90">
        <f t="shared" si="56"/>
        <v>4.6363099999999893</v>
      </c>
      <c r="DB299" s="72">
        <v>1215</v>
      </c>
      <c r="DC299" s="90">
        <f t="shared" si="57"/>
        <v>2.3278900000000458</v>
      </c>
      <c r="DD299" s="72">
        <v>410</v>
      </c>
      <c r="DE299" s="90">
        <f t="shared" si="58"/>
        <v>0.72456500000002166</v>
      </c>
      <c r="DP299" s="72">
        <v>695</v>
      </c>
      <c r="DQ299" s="90">
        <f t="shared" si="59"/>
        <v>1.8437500000000093</v>
      </c>
    </row>
    <row r="300" spans="82:121" x14ac:dyDescent="0.35">
      <c r="CD300" s="100">
        <v>1046</v>
      </c>
      <c r="CE300" s="90">
        <f t="shared" si="56"/>
        <v>4.6181279999999889</v>
      </c>
      <c r="DB300" s="72">
        <v>1216</v>
      </c>
      <c r="DC300" s="90">
        <f t="shared" si="57"/>
        <v>2.3188320000000457</v>
      </c>
      <c r="DD300" s="72">
        <v>411</v>
      </c>
      <c r="DE300" s="90">
        <f t="shared" si="58"/>
        <v>0.71007200000002169</v>
      </c>
      <c r="DP300" s="72">
        <v>696</v>
      </c>
      <c r="DQ300" s="90">
        <f t="shared" si="59"/>
        <v>1.8500000000000094</v>
      </c>
    </row>
    <row r="301" spans="82:121" x14ac:dyDescent="0.35">
      <c r="CD301" s="72">
        <v>1047</v>
      </c>
      <c r="CE301" s="90">
        <f t="shared" si="56"/>
        <v>4.5999459999999885</v>
      </c>
      <c r="DB301" s="72">
        <v>1217</v>
      </c>
      <c r="DC301" s="90">
        <f t="shared" si="57"/>
        <v>2.3097740000000457</v>
      </c>
      <c r="DD301" s="72">
        <v>412</v>
      </c>
      <c r="DE301" s="90">
        <f t="shared" si="58"/>
        <v>0.69557900000002171</v>
      </c>
      <c r="DP301" s="72">
        <v>697</v>
      </c>
      <c r="DQ301" s="90">
        <f t="shared" si="59"/>
        <v>1.8562500000000095</v>
      </c>
    </row>
    <row r="302" spans="82:121" x14ac:dyDescent="0.35">
      <c r="CD302" s="100">
        <v>1048</v>
      </c>
      <c r="CE302" s="90">
        <f t="shared" si="56"/>
        <v>4.5817639999999882</v>
      </c>
      <c r="DB302" s="72">
        <v>1218</v>
      </c>
      <c r="DC302" s="90">
        <f t="shared" si="57"/>
        <v>2.3007160000000457</v>
      </c>
      <c r="DD302" s="72">
        <v>413</v>
      </c>
      <c r="DE302" s="90">
        <f t="shared" si="58"/>
        <v>0.68108600000002173</v>
      </c>
      <c r="DP302" s="72">
        <v>698</v>
      </c>
      <c r="DQ302" s="90">
        <f t="shared" si="59"/>
        <v>1.8625000000000096</v>
      </c>
    </row>
    <row r="303" spans="82:121" x14ac:dyDescent="0.35">
      <c r="CD303" s="72">
        <v>1049</v>
      </c>
      <c r="CE303" s="90">
        <f t="shared" si="56"/>
        <v>4.5635819999999878</v>
      </c>
      <c r="DB303" s="72">
        <v>1219</v>
      </c>
      <c r="DC303" s="90">
        <f t="shared" si="57"/>
        <v>2.2916580000000457</v>
      </c>
      <c r="DD303" s="72">
        <v>414</v>
      </c>
      <c r="DE303" s="90">
        <f t="shared" si="58"/>
        <v>0.66659300000002175</v>
      </c>
      <c r="DP303" s="72">
        <v>699</v>
      </c>
      <c r="DQ303" s="90">
        <f t="shared" si="59"/>
        <v>1.8687500000000097</v>
      </c>
    </row>
    <row r="304" spans="82:121" x14ac:dyDescent="0.35">
      <c r="CD304" s="100">
        <v>1050</v>
      </c>
      <c r="CE304" s="90">
        <f t="shared" si="56"/>
        <v>4.5453999999999875</v>
      </c>
      <c r="DB304" s="72">
        <v>1220</v>
      </c>
      <c r="DC304" s="90">
        <f t="shared" si="57"/>
        <v>2.2826000000000457</v>
      </c>
      <c r="DD304" s="72">
        <v>415</v>
      </c>
      <c r="DE304" s="90">
        <f t="shared" si="58"/>
        <v>0.65210000000002177</v>
      </c>
      <c r="DP304" s="72">
        <v>700</v>
      </c>
      <c r="DQ304" s="90">
        <f t="shared" si="59"/>
        <v>1.8750000000000098</v>
      </c>
    </row>
    <row r="305" spans="82:121" x14ac:dyDescent="0.35">
      <c r="CD305" s="72">
        <v>1051</v>
      </c>
      <c r="CE305" s="90">
        <f t="shared" si="56"/>
        <v>4.5272179999999871</v>
      </c>
      <c r="DB305" s="72">
        <v>1221</v>
      </c>
      <c r="DC305" s="90">
        <f t="shared" si="57"/>
        <v>2.2735420000000457</v>
      </c>
      <c r="DD305" s="72">
        <v>416</v>
      </c>
      <c r="DE305" s="90">
        <f t="shared" si="58"/>
        <v>0.6376070000000218</v>
      </c>
      <c r="DP305" s="72">
        <v>701</v>
      </c>
      <c r="DQ305" s="90">
        <f t="shared" si="59"/>
        <v>1.8812500000000099</v>
      </c>
    </row>
    <row r="306" spans="82:121" x14ac:dyDescent="0.35">
      <c r="CD306" s="100">
        <v>1052</v>
      </c>
      <c r="CE306" s="90">
        <f t="shared" si="56"/>
        <v>4.5090359999999867</v>
      </c>
      <c r="DB306" s="72">
        <v>1222</v>
      </c>
      <c r="DC306" s="90">
        <f t="shared" si="57"/>
        <v>2.2644840000000457</v>
      </c>
      <c r="DD306" s="72">
        <v>417</v>
      </c>
      <c r="DE306" s="90">
        <f t="shared" si="58"/>
        <v>0.62311400000002182</v>
      </c>
      <c r="DP306" s="72">
        <v>702</v>
      </c>
      <c r="DQ306" s="90">
        <f t="shared" si="59"/>
        <v>1.8875000000000099</v>
      </c>
    </row>
    <row r="307" spans="82:121" x14ac:dyDescent="0.35">
      <c r="CD307" s="72">
        <v>1053</v>
      </c>
      <c r="CE307" s="90">
        <f t="shared" si="56"/>
        <v>4.4908539999999864</v>
      </c>
      <c r="DB307" s="72">
        <v>1223</v>
      </c>
      <c r="DC307" s="90">
        <f t="shared" si="57"/>
        <v>2.2554260000000457</v>
      </c>
      <c r="DD307" s="72">
        <v>418</v>
      </c>
      <c r="DE307" s="90">
        <f t="shared" si="58"/>
        <v>0.60862100000002184</v>
      </c>
      <c r="DP307" s="72">
        <v>703</v>
      </c>
      <c r="DQ307" s="90">
        <f t="shared" si="59"/>
        <v>1.89375000000001</v>
      </c>
    </row>
    <row r="308" spans="82:121" x14ac:dyDescent="0.35">
      <c r="CD308" s="100">
        <v>1054</v>
      </c>
      <c r="CE308" s="90">
        <f t="shared" si="56"/>
        <v>4.472671999999986</v>
      </c>
      <c r="DB308" s="72">
        <v>1224</v>
      </c>
      <c r="DC308" s="90">
        <f t="shared" si="57"/>
        <v>2.2463680000000457</v>
      </c>
      <c r="DD308" s="72">
        <v>419</v>
      </c>
      <c r="DE308" s="90">
        <f t="shared" si="58"/>
        <v>0.59412800000002186</v>
      </c>
      <c r="DP308" s="72">
        <v>704</v>
      </c>
      <c r="DQ308" s="90">
        <f t="shared" si="59"/>
        <v>1.9000000000000101</v>
      </c>
    </row>
    <row r="309" spans="82:121" x14ac:dyDescent="0.35">
      <c r="CD309" s="72">
        <v>1055</v>
      </c>
      <c r="CE309" s="90">
        <f t="shared" si="56"/>
        <v>4.4544899999999856</v>
      </c>
      <c r="DB309" s="72">
        <v>1225</v>
      </c>
      <c r="DC309" s="90">
        <f t="shared" si="57"/>
        <v>2.2373100000000457</v>
      </c>
      <c r="DD309" s="72">
        <v>420</v>
      </c>
      <c r="DE309" s="90">
        <f t="shared" si="58"/>
        <v>0.57963500000002188</v>
      </c>
      <c r="DP309" s="72">
        <v>705</v>
      </c>
      <c r="DQ309" s="90">
        <f t="shared" si="59"/>
        <v>1.9062500000000102</v>
      </c>
    </row>
    <row r="310" spans="82:121" x14ac:dyDescent="0.35">
      <c r="CD310" s="100">
        <v>1056</v>
      </c>
      <c r="CE310" s="90">
        <f t="shared" si="56"/>
        <v>4.4363079999999853</v>
      </c>
      <c r="DB310" s="72">
        <v>1226</v>
      </c>
      <c r="DC310" s="90">
        <f t="shared" si="57"/>
        <v>2.2282520000000456</v>
      </c>
      <c r="DD310" s="72">
        <v>421</v>
      </c>
      <c r="DE310" s="90">
        <f t="shared" si="58"/>
        <v>0.5651420000000219</v>
      </c>
      <c r="DP310" s="72">
        <v>706</v>
      </c>
      <c r="DQ310" s="90">
        <f t="shared" si="59"/>
        <v>1.9125000000000103</v>
      </c>
    </row>
    <row r="311" spans="82:121" x14ac:dyDescent="0.35">
      <c r="CD311" s="72">
        <v>1057</v>
      </c>
      <c r="CE311" s="90">
        <f t="shared" si="56"/>
        <v>4.4181259999999849</v>
      </c>
      <c r="DB311" s="72">
        <v>1227</v>
      </c>
      <c r="DC311" s="90">
        <f t="shared" si="57"/>
        <v>2.2191940000000456</v>
      </c>
      <c r="DD311" s="72">
        <v>422</v>
      </c>
      <c r="DE311" s="90">
        <f t="shared" si="58"/>
        <v>0.55064900000002193</v>
      </c>
      <c r="DP311" s="72">
        <v>707</v>
      </c>
      <c r="DQ311" s="90">
        <f t="shared" si="59"/>
        <v>1.9187500000000104</v>
      </c>
    </row>
    <row r="312" spans="82:121" x14ac:dyDescent="0.35">
      <c r="CD312" s="100">
        <v>1058</v>
      </c>
      <c r="CE312" s="90">
        <f t="shared" si="56"/>
        <v>4.3999439999999845</v>
      </c>
      <c r="DB312" s="72">
        <v>1228</v>
      </c>
      <c r="DC312" s="90">
        <f t="shared" si="57"/>
        <v>2.2101360000000456</v>
      </c>
      <c r="DD312" s="72">
        <v>423</v>
      </c>
      <c r="DE312" s="90">
        <f t="shared" si="58"/>
        <v>0.53615600000002195</v>
      </c>
      <c r="DP312" s="72">
        <v>708</v>
      </c>
      <c r="DQ312" s="90">
        <f t="shared" si="59"/>
        <v>1.9250000000000105</v>
      </c>
    </row>
    <row r="313" spans="82:121" x14ac:dyDescent="0.35">
      <c r="CD313" s="72">
        <v>1059</v>
      </c>
      <c r="CE313" s="90">
        <f t="shared" si="56"/>
        <v>4.3817619999999842</v>
      </c>
      <c r="DB313" s="72">
        <v>1229</v>
      </c>
      <c r="DC313" s="90">
        <f t="shared" si="57"/>
        <v>2.2010780000000456</v>
      </c>
      <c r="DD313" s="72">
        <v>424</v>
      </c>
      <c r="DE313" s="90">
        <f t="shared" si="58"/>
        <v>0.52166300000002197</v>
      </c>
      <c r="DP313" s="72">
        <v>709</v>
      </c>
      <c r="DQ313" s="90">
        <f t="shared" si="59"/>
        <v>1.9312500000000106</v>
      </c>
    </row>
    <row r="314" spans="82:121" x14ac:dyDescent="0.35">
      <c r="CD314" s="100">
        <v>1060</v>
      </c>
      <c r="CE314" s="90">
        <f t="shared" si="56"/>
        <v>4.3635799999999838</v>
      </c>
      <c r="DB314" s="72">
        <v>1230</v>
      </c>
      <c r="DC314" s="90">
        <f t="shared" si="57"/>
        <v>2.1920200000000456</v>
      </c>
      <c r="DD314" s="72">
        <v>425</v>
      </c>
      <c r="DE314" s="90">
        <f t="shared" si="58"/>
        <v>0.50717000000002199</v>
      </c>
      <c r="DP314" s="72">
        <v>710</v>
      </c>
      <c r="DQ314" s="90">
        <f t="shared" si="59"/>
        <v>1.9375000000000107</v>
      </c>
    </row>
    <row r="315" spans="82:121" x14ac:dyDescent="0.35">
      <c r="CD315" s="72">
        <v>1061</v>
      </c>
      <c r="CE315" s="90">
        <f t="shared" si="56"/>
        <v>4.3453979999999834</v>
      </c>
      <c r="DB315" s="72">
        <v>1231</v>
      </c>
      <c r="DC315" s="90">
        <f t="shared" si="57"/>
        <v>2.1829620000000456</v>
      </c>
      <c r="DD315" s="72">
        <v>426</v>
      </c>
      <c r="DE315" s="90">
        <f t="shared" si="58"/>
        <v>0.49267700000002201</v>
      </c>
      <c r="DP315" s="72">
        <v>711</v>
      </c>
      <c r="DQ315" s="90">
        <f t="shared" si="59"/>
        <v>1.9437500000000107</v>
      </c>
    </row>
    <row r="316" spans="82:121" x14ac:dyDescent="0.35">
      <c r="CD316" s="100">
        <v>1062</v>
      </c>
      <c r="CE316" s="90">
        <f t="shared" si="56"/>
        <v>4.3272159999999831</v>
      </c>
      <c r="DB316" s="72">
        <v>1232</v>
      </c>
      <c r="DC316" s="90">
        <f t="shared" si="57"/>
        <v>2.1739040000000456</v>
      </c>
      <c r="DD316" s="72">
        <v>427</v>
      </c>
      <c r="DE316" s="90">
        <f t="shared" si="58"/>
        <v>0.47818400000002204</v>
      </c>
      <c r="DP316" s="72">
        <v>712</v>
      </c>
      <c r="DQ316" s="90">
        <f t="shared" si="59"/>
        <v>1.9500000000000108</v>
      </c>
    </row>
    <row r="317" spans="82:121" x14ac:dyDescent="0.35">
      <c r="CD317" s="72">
        <v>1063</v>
      </c>
      <c r="CE317" s="90">
        <f t="shared" si="56"/>
        <v>4.3090339999999827</v>
      </c>
      <c r="DB317" s="72">
        <v>1233</v>
      </c>
      <c r="DC317" s="90">
        <f t="shared" si="57"/>
        <v>2.1648460000000456</v>
      </c>
      <c r="DD317" s="72">
        <v>428</v>
      </c>
      <c r="DE317" s="90">
        <f t="shared" si="58"/>
        <v>0.46369100000002206</v>
      </c>
      <c r="DP317" s="72">
        <v>713</v>
      </c>
      <c r="DQ317" s="90">
        <f t="shared" si="59"/>
        <v>1.9562500000000109</v>
      </c>
    </row>
    <row r="318" spans="82:121" x14ac:dyDescent="0.35">
      <c r="CD318" s="100">
        <v>1064</v>
      </c>
      <c r="CE318" s="90">
        <f t="shared" si="56"/>
        <v>4.2908519999999823</v>
      </c>
      <c r="DB318" s="72">
        <v>1234</v>
      </c>
      <c r="DC318" s="90">
        <f t="shared" si="57"/>
        <v>2.1557880000000456</v>
      </c>
      <c r="DD318" s="72">
        <v>429</v>
      </c>
      <c r="DE318" s="90">
        <f t="shared" si="58"/>
        <v>0.44919800000002208</v>
      </c>
      <c r="DP318" s="72">
        <v>714</v>
      </c>
      <c r="DQ318" s="90">
        <f t="shared" si="59"/>
        <v>1.962500000000011</v>
      </c>
    </row>
    <row r="319" spans="82:121" x14ac:dyDescent="0.35">
      <c r="CD319" s="72">
        <v>1065</v>
      </c>
      <c r="CE319" s="90">
        <f t="shared" si="56"/>
        <v>4.272669999999982</v>
      </c>
      <c r="DB319" s="72">
        <v>1235</v>
      </c>
      <c r="DC319" s="90">
        <f t="shared" si="57"/>
        <v>2.1467300000000455</v>
      </c>
      <c r="DD319" s="72">
        <v>430</v>
      </c>
      <c r="DE319" s="90">
        <f t="shared" si="58"/>
        <v>0.4347050000000221</v>
      </c>
      <c r="DP319" s="72">
        <v>715</v>
      </c>
      <c r="DQ319" s="90">
        <f t="shared" si="59"/>
        <v>1.9687500000000111</v>
      </c>
    </row>
    <row r="320" spans="82:121" x14ac:dyDescent="0.35">
      <c r="CD320" s="100">
        <v>1066</v>
      </c>
      <c r="CE320" s="90">
        <f t="shared" si="56"/>
        <v>4.2544879999999816</v>
      </c>
      <c r="DB320" s="72">
        <v>1236</v>
      </c>
      <c r="DC320" s="90">
        <f t="shared" si="57"/>
        <v>2.1376720000000455</v>
      </c>
      <c r="DD320" s="72">
        <v>431</v>
      </c>
      <c r="DE320" s="90">
        <f t="shared" si="58"/>
        <v>0.42021200000002212</v>
      </c>
      <c r="DP320" s="72">
        <v>716</v>
      </c>
      <c r="DQ320" s="90">
        <f t="shared" si="59"/>
        <v>1.9750000000000112</v>
      </c>
    </row>
    <row r="321" spans="82:121" x14ac:dyDescent="0.35">
      <c r="CD321" s="72">
        <v>1067</v>
      </c>
      <c r="CE321" s="90">
        <f t="shared" si="56"/>
        <v>4.2363059999999813</v>
      </c>
      <c r="DB321" s="72">
        <v>1237</v>
      </c>
      <c r="DC321" s="90">
        <f t="shared" si="57"/>
        <v>2.1286140000000455</v>
      </c>
      <c r="DD321" s="72">
        <v>432</v>
      </c>
      <c r="DE321" s="90">
        <f t="shared" si="58"/>
        <v>0.40571900000002215</v>
      </c>
      <c r="DP321" s="72">
        <v>717</v>
      </c>
      <c r="DQ321" s="90">
        <f t="shared" si="59"/>
        <v>1.9812500000000113</v>
      </c>
    </row>
    <row r="322" spans="82:121" x14ac:dyDescent="0.35">
      <c r="CD322" s="100">
        <v>1068</v>
      </c>
      <c r="CE322" s="90">
        <f t="shared" si="56"/>
        <v>4.2181239999999809</v>
      </c>
      <c r="DB322" s="72">
        <v>1238</v>
      </c>
      <c r="DC322" s="90">
        <f t="shared" si="57"/>
        <v>2.1195560000000455</v>
      </c>
      <c r="DD322" s="72">
        <v>433</v>
      </c>
      <c r="DE322" s="90">
        <f t="shared" si="58"/>
        <v>0.39122600000002217</v>
      </c>
      <c r="DP322" s="72">
        <v>718</v>
      </c>
      <c r="DQ322" s="90">
        <f t="shared" si="59"/>
        <v>1.9875000000000114</v>
      </c>
    </row>
    <row r="323" spans="82:121" x14ac:dyDescent="0.35">
      <c r="CD323" s="72">
        <v>1069</v>
      </c>
      <c r="CE323" s="90">
        <f t="shared" si="56"/>
        <v>4.1999419999999805</v>
      </c>
      <c r="DB323" s="72">
        <v>1239</v>
      </c>
      <c r="DC323" s="90">
        <f t="shared" si="57"/>
        <v>2.1104980000000455</v>
      </c>
      <c r="DD323" s="72">
        <v>434</v>
      </c>
      <c r="DE323" s="90">
        <f t="shared" si="58"/>
        <v>0.37673300000002219</v>
      </c>
      <c r="DP323" s="72">
        <v>719</v>
      </c>
      <c r="DQ323" s="90">
        <f t="shared" si="59"/>
        <v>1.9937500000000115</v>
      </c>
    </row>
    <row r="324" spans="82:121" x14ac:dyDescent="0.35">
      <c r="CD324" s="100">
        <v>1070</v>
      </c>
      <c r="CE324" s="90">
        <f t="shared" si="56"/>
        <v>4.1817599999999802</v>
      </c>
      <c r="DB324" s="72">
        <v>1240</v>
      </c>
      <c r="DC324" s="90">
        <f t="shared" si="57"/>
        <v>2.1014400000000455</v>
      </c>
      <c r="DD324" s="72">
        <v>435</v>
      </c>
      <c r="DE324" s="90">
        <f t="shared" si="58"/>
        <v>0.36224000000002221</v>
      </c>
      <c r="DP324" s="72">
        <v>720</v>
      </c>
      <c r="DQ324" s="90">
        <f t="shared" si="59"/>
        <v>2.0000000000000115</v>
      </c>
    </row>
    <row r="325" spans="82:121" x14ac:dyDescent="0.35">
      <c r="CD325" s="72">
        <v>1071</v>
      </c>
      <c r="CE325" s="90">
        <f t="shared" si="56"/>
        <v>4.1635779999999798</v>
      </c>
      <c r="DB325" s="72">
        <v>1241</v>
      </c>
      <c r="DC325" s="90">
        <f t="shared" si="57"/>
        <v>2.0923820000000455</v>
      </c>
      <c r="DD325" s="72">
        <v>436</v>
      </c>
      <c r="DE325" s="90">
        <f t="shared" si="58"/>
        <v>0.34774700000002223</v>
      </c>
      <c r="DP325" s="72">
        <v>721</v>
      </c>
      <c r="DQ325" s="90">
        <f t="shared" si="59"/>
        <v>2.0062500000000116</v>
      </c>
    </row>
    <row r="326" spans="82:121" x14ac:dyDescent="0.35">
      <c r="CD326" s="100">
        <v>1072</v>
      </c>
      <c r="CE326" s="90">
        <f t="shared" ref="CE326:CE389" si="60">CE325-0.018182</f>
        <v>4.1453959999999794</v>
      </c>
      <c r="DB326" s="72">
        <v>1242</v>
      </c>
      <c r="DC326" s="90">
        <f t="shared" ref="DC326:DC389" si="61">DC325-0.009058</f>
        <v>2.0833240000000455</v>
      </c>
      <c r="DD326" s="72">
        <v>437</v>
      </c>
      <c r="DE326" s="90">
        <f t="shared" ref="DE326:DE348" si="62">DE325-0.014493</f>
        <v>0.33325400000002225</v>
      </c>
      <c r="DP326" s="72">
        <v>722</v>
      </c>
      <c r="DQ326" s="90">
        <f t="shared" ref="DQ326:DQ389" si="63">DQ325+0.00625</f>
        <v>2.0125000000000117</v>
      </c>
    </row>
    <row r="327" spans="82:121" x14ac:dyDescent="0.35">
      <c r="CD327" s="72">
        <v>1073</v>
      </c>
      <c r="CE327" s="90">
        <f t="shared" si="60"/>
        <v>4.1272139999999791</v>
      </c>
      <c r="DB327" s="72">
        <v>1243</v>
      </c>
      <c r="DC327" s="90">
        <f t="shared" si="61"/>
        <v>2.0742660000000455</v>
      </c>
      <c r="DD327" s="72">
        <v>438</v>
      </c>
      <c r="DE327" s="90">
        <f t="shared" si="62"/>
        <v>0.31876100000002228</v>
      </c>
      <c r="DP327" s="72">
        <v>723</v>
      </c>
      <c r="DQ327" s="90">
        <f t="shared" si="63"/>
        <v>2.0187500000000118</v>
      </c>
    </row>
    <row r="328" spans="82:121" x14ac:dyDescent="0.35">
      <c r="CD328" s="100">
        <v>1074</v>
      </c>
      <c r="CE328" s="90">
        <f t="shared" si="60"/>
        <v>4.1090319999999787</v>
      </c>
      <c r="DB328" s="72">
        <v>1244</v>
      </c>
      <c r="DC328" s="90">
        <f t="shared" si="61"/>
        <v>2.0652080000000455</v>
      </c>
      <c r="DD328" s="72">
        <v>439</v>
      </c>
      <c r="DE328" s="90">
        <f t="shared" si="62"/>
        <v>0.3042680000000223</v>
      </c>
      <c r="DP328" s="72">
        <v>724</v>
      </c>
      <c r="DQ328" s="90">
        <f t="shared" si="63"/>
        <v>2.0250000000000119</v>
      </c>
    </row>
    <row r="329" spans="82:121" x14ac:dyDescent="0.35">
      <c r="CD329" s="72">
        <v>1075</v>
      </c>
      <c r="CE329" s="90">
        <f t="shared" si="60"/>
        <v>4.0908499999999783</v>
      </c>
      <c r="DB329" s="72">
        <v>1245</v>
      </c>
      <c r="DC329" s="90">
        <f t="shared" si="61"/>
        <v>2.0561500000000454</v>
      </c>
      <c r="DD329" s="72">
        <v>440</v>
      </c>
      <c r="DE329" s="90">
        <f t="shared" si="62"/>
        <v>0.28977500000002232</v>
      </c>
      <c r="DP329" s="72">
        <v>725</v>
      </c>
      <c r="DQ329" s="90">
        <f t="shared" si="63"/>
        <v>2.031250000000012</v>
      </c>
    </row>
    <row r="330" spans="82:121" x14ac:dyDescent="0.35">
      <c r="CD330" s="100">
        <v>1076</v>
      </c>
      <c r="CE330" s="90">
        <f t="shared" si="60"/>
        <v>4.072667999999978</v>
      </c>
      <c r="DB330" s="72">
        <v>1246</v>
      </c>
      <c r="DC330" s="90">
        <f t="shared" si="61"/>
        <v>2.0470920000000454</v>
      </c>
      <c r="DD330" s="72">
        <v>441</v>
      </c>
      <c r="DE330" s="90">
        <f t="shared" si="62"/>
        <v>0.27528200000002234</v>
      </c>
      <c r="DP330" s="72">
        <v>726</v>
      </c>
      <c r="DQ330" s="90">
        <f t="shared" si="63"/>
        <v>2.0375000000000121</v>
      </c>
    </row>
    <row r="331" spans="82:121" x14ac:dyDescent="0.35">
      <c r="CD331" s="72">
        <v>1077</v>
      </c>
      <c r="CE331" s="90">
        <f t="shared" si="60"/>
        <v>4.0544859999999776</v>
      </c>
      <c r="DB331" s="72">
        <v>1247</v>
      </c>
      <c r="DC331" s="90">
        <f t="shared" si="61"/>
        <v>2.0380340000000454</v>
      </c>
      <c r="DD331" s="72">
        <v>442</v>
      </c>
      <c r="DE331" s="90">
        <f t="shared" si="62"/>
        <v>0.26078900000002236</v>
      </c>
      <c r="DP331" s="72">
        <v>727</v>
      </c>
      <c r="DQ331" s="90">
        <f t="shared" si="63"/>
        <v>2.0437500000000122</v>
      </c>
    </row>
    <row r="332" spans="82:121" x14ac:dyDescent="0.35">
      <c r="CD332" s="100">
        <v>1078</v>
      </c>
      <c r="CE332" s="90">
        <f t="shared" si="60"/>
        <v>4.0363039999999772</v>
      </c>
      <c r="DB332" s="72">
        <v>1248</v>
      </c>
      <c r="DC332" s="90">
        <f t="shared" si="61"/>
        <v>2.0289760000000454</v>
      </c>
      <c r="DD332" s="72">
        <v>443</v>
      </c>
      <c r="DE332" s="90">
        <f t="shared" si="62"/>
        <v>0.24629600000002236</v>
      </c>
      <c r="DP332" s="72">
        <v>728</v>
      </c>
      <c r="DQ332" s="90">
        <f t="shared" si="63"/>
        <v>2.0500000000000123</v>
      </c>
    </row>
    <row r="333" spans="82:121" x14ac:dyDescent="0.35">
      <c r="CD333" s="72">
        <v>1079</v>
      </c>
      <c r="CE333" s="90">
        <f t="shared" si="60"/>
        <v>4.0181219999999769</v>
      </c>
      <c r="DB333" s="72">
        <v>1249</v>
      </c>
      <c r="DC333" s="90">
        <f t="shared" si="61"/>
        <v>2.0199180000000454</v>
      </c>
      <c r="DD333" s="72">
        <v>444</v>
      </c>
      <c r="DE333" s="90">
        <f t="shared" si="62"/>
        <v>0.23180300000002235</v>
      </c>
      <c r="DP333" s="72">
        <v>729</v>
      </c>
      <c r="DQ333" s="90">
        <f t="shared" si="63"/>
        <v>2.0562500000000123</v>
      </c>
    </row>
    <row r="334" spans="82:121" x14ac:dyDescent="0.35">
      <c r="CD334" s="100">
        <v>1080</v>
      </c>
      <c r="CE334" s="90">
        <f t="shared" si="60"/>
        <v>3.999939999999977</v>
      </c>
      <c r="DB334" s="72">
        <v>1250</v>
      </c>
      <c r="DC334" s="90">
        <f t="shared" si="61"/>
        <v>2.0108600000000454</v>
      </c>
      <c r="DD334" s="72">
        <v>445</v>
      </c>
      <c r="DE334" s="90">
        <f t="shared" si="62"/>
        <v>0.21731000000002235</v>
      </c>
      <c r="DP334" s="72">
        <v>730</v>
      </c>
      <c r="DQ334" s="90">
        <f t="shared" si="63"/>
        <v>2.0625000000000124</v>
      </c>
    </row>
    <row r="335" spans="82:121" x14ac:dyDescent="0.35">
      <c r="CD335" s="72">
        <v>1081</v>
      </c>
      <c r="CE335" s="90">
        <f t="shared" si="60"/>
        <v>3.981757999999977</v>
      </c>
      <c r="DB335" s="72">
        <v>1251</v>
      </c>
      <c r="DC335" s="90">
        <f t="shared" si="61"/>
        <v>2.0018020000000454</v>
      </c>
      <c r="DD335" s="72">
        <v>446</v>
      </c>
      <c r="DE335" s="90">
        <f t="shared" si="62"/>
        <v>0.20281700000002234</v>
      </c>
      <c r="DP335" s="72">
        <v>731</v>
      </c>
      <c r="DQ335" s="90">
        <f t="shared" si="63"/>
        <v>2.0687500000000125</v>
      </c>
    </row>
    <row r="336" spans="82:121" x14ac:dyDescent="0.35">
      <c r="CD336" s="100">
        <v>1082</v>
      </c>
      <c r="CE336" s="90">
        <f t="shared" si="60"/>
        <v>3.9635759999999771</v>
      </c>
      <c r="DB336" s="72">
        <v>1252</v>
      </c>
      <c r="DC336" s="90">
        <f t="shared" si="61"/>
        <v>1.9927440000000454</v>
      </c>
      <c r="DD336" s="72">
        <v>447</v>
      </c>
      <c r="DE336" s="90">
        <f t="shared" si="62"/>
        <v>0.18832400000002233</v>
      </c>
      <c r="DP336" s="72">
        <v>732</v>
      </c>
      <c r="DQ336" s="90">
        <f t="shared" si="63"/>
        <v>2.0750000000000126</v>
      </c>
    </row>
    <row r="337" spans="82:121" x14ac:dyDescent="0.35">
      <c r="CD337" s="72">
        <v>1083</v>
      </c>
      <c r="CE337" s="90">
        <f t="shared" si="60"/>
        <v>3.9453939999999772</v>
      </c>
      <c r="DB337" s="72">
        <v>1253</v>
      </c>
      <c r="DC337" s="90">
        <f t="shared" si="61"/>
        <v>1.9836860000000454</v>
      </c>
      <c r="DD337" s="72">
        <v>448</v>
      </c>
      <c r="DE337" s="90">
        <f t="shared" si="62"/>
        <v>0.17383100000002233</v>
      </c>
      <c r="DP337" s="72">
        <v>733</v>
      </c>
      <c r="DQ337" s="90">
        <f t="shared" si="63"/>
        <v>2.0812500000000127</v>
      </c>
    </row>
    <row r="338" spans="82:121" x14ac:dyDescent="0.35">
      <c r="CD338" s="100">
        <v>1084</v>
      </c>
      <c r="CE338" s="90">
        <f t="shared" si="60"/>
        <v>3.9272119999999773</v>
      </c>
      <c r="DB338" s="72">
        <v>1254</v>
      </c>
      <c r="DC338" s="90">
        <f t="shared" si="61"/>
        <v>1.9746280000000453</v>
      </c>
      <c r="DD338" s="72">
        <v>449</v>
      </c>
      <c r="DE338" s="90">
        <f t="shared" si="62"/>
        <v>0.15933800000002232</v>
      </c>
      <c r="DP338" s="72">
        <v>734</v>
      </c>
      <c r="DQ338" s="90">
        <f t="shared" si="63"/>
        <v>2.0875000000000128</v>
      </c>
    </row>
    <row r="339" spans="82:121" x14ac:dyDescent="0.35">
      <c r="CD339" s="72">
        <v>1085</v>
      </c>
      <c r="CE339" s="90">
        <f t="shared" si="60"/>
        <v>3.9090299999999774</v>
      </c>
      <c r="DB339" s="72">
        <v>1255</v>
      </c>
      <c r="DC339" s="90">
        <f t="shared" si="61"/>
        <v>1.9655700000000453</v>
      </c>
      <c r="DD339" s="72">
        <v>450</v>
      </c>
      <c r="DE339" s="90">
        <f t="shared" si="62"/>
        <v>0.14484500000002232</v>
      </c>
      <c r="DP339" s="72">
        <v>735</v>
      </c>
      <c r="DQ339" s="90">
        <f t="shared" si="63"/>
        <v>2.0937500000000129</v>
      </c>
    </row>
    <row r="340" spans="82:121" x14ac:dyDescent="0.35">
      <c r="CD340" s="100">
        <v>1086</v>
      </c>
      <c r="CE340" s="90">
        <f t="shared" si="60"/>
        <v>3.8908479999999774</v>
      </c>
      <c r="DB340" s="72">
        <v>1256</v>
      </c>
      <c r="DC340" s="90">
        <f t="shared" si="61"/>
        <v>1.9565120000000453</v>
      </c>
      <c r="DD340" s="72">
        <v>451</v>
      </c>
      <c r="DE340" s="90">
        <f t="shared" si="62"/>
        <v>0.13035200000002231</v>
      </c>
      <c r="DP340" s="72">
        <v>736</v>
      </c>
      <c r="DQ340" s="90">
        <f t="shared" si="63"/>
        <v>2.100000000000013</v>
      </c>
    </row>
    <row r="341" spans="82:121" x14ac:dyDescent="0.35">
      <c r="CD341" s="72">
        <v>1087</v>
      </c>
      <c r="CE341" s="90">
        <f t="shared" si="60"/>
        <v>3.8726659999999775</v>
      </c>
      <c r="DB341" s="72">
        <v>1257</v>
      </c>
      <c r="DC341" s="90">
        <f t="shared" si="61"/>
        <v>1.9474540000000453</v>
      </c>
      <c r="DD341" s="72">
        <v>452</v>
      </c>
      <c r="DE341" s="90">
        <f t="shared" si="62"/>
        <v>0.11585900000002231</v>
      </c>
      <c r="DP341" s="72">
        <v>737</v>
      </c>
      <c r="DQ341" s="90">
        <f t="shared" si="63"/>
        <v>2.1062500000000131</v>
      </c>
    </row>
    <row r="342" spans="82:121" x14ac:dyDescent="0.35">
      <c r="CD342" s="100">
        <v>1088</v>
      </c>
      <c r="CE342" s="90">
        <f t="shared" si="60"/>
        <v>3.8544839999999776</v>
      </c>
      <c r="DB342" s="72">
        <v>1258</v>
      </c>
      <c r="DC342" s="90">
        <f t="shared" si="61"/>
        <v>1.9383960000000453</v>
      </c>
      <c r="DD342" s="72">
        <v>453</v>
      </c>
      <c r="DE342" s="90">
        <f t="shared" si="62"/>
        <v>0.1013660000000223</v>
      </c>
      <c r="DP342" s="72">
        <v>738</v>
      </c>
      <c r="DQ342" s="90">
        <f t="shared" si="63"/>
        <v>2.1125000000000131</v>
      </c>
    </row>
    <row r="343" spans="82:121" x14ac:dyDescent="0.35">
      <c r="CD343" s="72">
        <v>1089</v>
      </c>
      <c r="CE343" s="90">
        <f t="shared" si="60"/>
        <v>3.8363019999999777</v>
      </c>
      <c r="DB343" s="72">
        <v>1259</v>
      </c>
      <c r="DC343" s="90">
        <f t="shared" si="61"/>
        <v>1.9293380000000453</v>
      </c>
      <c r="DD343" s="72">
        <v>454</v>
      </c>
      <c r="DE343" s="90">
        <f t="shared" si="62"/>
        <v>8.6873000000022293E-2</v>
      </c>
      <c r="DP343" s="72">
        <v>739</v>
      </c>
      <c r="DQ343" s="90">
        <f t="shared" si="63"/>
        <v>2.1187500000000132</v>
      </c>
    </row>
    <row r="344" spans="82:121" x14ac:dyDescent="0.35">
      <c r="CD344" s="100">
        <v>1090</v>
      </c>
      <c r="CE344" s="90">
        <f t="shared" si="60"/>
        <v>3.8181199999999778</v>
      </c>
      <c r="DB344" s="72">
        <v>1260</v>
      </c>
      <c r="DC344" s="90">
        <f t="shared" si="61"/>
        <v>1.9202800000000453</v>
      </c>
      <c r="DD344" s="72">
        <v>455</v>
      </c>
      <c r="DE344" s="90">
        <f t="shared" si="62"/>
        <v>7.2380000000022288E-2</v>
      </c>
      <c r="DP344" s="72">
        <v>740</v>
      </c>
      <c r="DQ344" s="90">
        <f t="shared" si="63"/>
        <v>2.1250000000000133</v>
      </c>
    </row>
    <row r="345" spans="82:121" x14ac:dyDescent="0.35">
      <c r="CD345" s="72">
        <v>1091</v>
      </c>
      <c r="CE345" s="90">
        <f t="shared" si="60"/>
        <v>3.7999379999999778</v>
      </c>
      <c r="DB345" s="72">
        <v>1261</v>
      </c>
      <c r="DC345" s="90">
        <f t="shared" si="61"/>
        <v>1.9112220000000453</v>
      </c>
      <c r="DD345" s="72">
        <v>456</v>
      </c>
      <c r="DE345" s="90">
        <f t="shared" si="62"/>
        <v>5.7887000000022289E-2</v>
      </c>
      <c r="DP345" s="72">
        <v>741</v>
      </c>
      <c r="DQ345" s="90">
        <f t="shared" si="63"/>
        <v>2.1312500000000134</v>
      </c>
    </row>
    <row r="346" spans="82:121" x14ac:dyDescent="0.35">
      <c r="CD346" s="100">
        <v>1092</v>
      </c>
      <c r="CE346" s="90">
        <f t="shared" si="60"/>
        <v>3.7817559999999779</v>
      </c>
      <c r="DB346" s="72">
        <v>1262</v>
      </c>
      <c r="DC346" s="90">
        <f t="shared" si="61"/>
        <v>1.9021640000000453</v>
      </c>
      <c r="DD346" s="72">
        <v>457</v>
      </c>
      <c r="DE346" s="90">
        <f t="shared" si="62"/>
        <v>4.339400000002229E-2</v>
      </c>
      <c r="DP346" s="72">
        <v>742</v>
      </c>
      <c r="DQ346" s="90">
        <f t="shared" si="63"/>
        <v>2.1375000000000135</v>
      </c>
    </row>
    <row r="347" spans="82:121" x14ac:dyDescent="0.35">
      <c r="CD347" s="72">
        <v>1093</v>
      </c>
      <c r="CE347" s="90">
        <f t="shared" si="60"/>
        <v>3.763573999999978</v>
      </c>
      <c r="DB347" s="72">
        <v>1263</v>
      </c>
      <c r="DC347" s="90">
        <f t="shared" si="61"/>
        <v>1.8931060000000453</v>
      </c>
      <c r="DD347" s="72">
        <v>458</v>
      </c>
      <c r="DE347" s="90">
        <f t="shared" si="62"/>
        <v>2.8901000000022291E-2</v>
      </c>
      <c r="DP347" s="72">
        <v>743</v>
      </c>
      <c r="DQ347" s="90">
        <f t="shared" si="63"/>
        <v>2.1437500000000136</v>
      </c>
    </row>
    <row r="348" spans="82:121" x14ac:dyDescent="0.35">
      <c r="CD348" s="100">
        <v>1094</v>
      </c>
      <c r="CE348" s="90">
        <f t="shared" si="60"/>
        <v>3.7453919999999781</v>
      </c>
      <c r="DB348" s="72">
        <v>1264</v>
      </c>
      <c r="DC348" s="90">
        <f t="shared" si="61"/>
        <v>1.8840480000000452</v>
      </c>
      <c r="DD348" s="72">
        <v>459</v>
      </c>
      <c r="DE348" s="90">
        <f t="shared" si="62"/>
        <v>1.440800000002229E-2</v>
      </c>
      <c r="DP348" s="72">
        <v>744</v>
      </c>
      <c r="DQ348" s="90">
        <f t="shared" si="63"/>
        <v>2.1500000000000137</v>
      </c>
    </row>
    <row r="349" spans="82:121" x14ac:dyDescent="0.35">
      <c r="CD349" s="72">
        <v>1095</v>
      </c>
      <c r="CE349" s="90">
        <f t="shared" si="60"/>
        <v>3.7272099999999782</v>
      </c>
      <c r="DB349" s="72">
        <v>1265</v>
      </c>
      <c r="DC349" s="90">
        <f t="shared" si="61"/>
        <v>1.8749900000000452</v>
      </c>
      <c r="DD349" s="162">
        <v>460</v>
      </c>
      <c r="DE349" s="90">
        <v>0</v>
      </c>
      <c r="DP349" s="72">
        <v>745</v>
      </c>
      <c r="DQ349" s="90">
        <f t="shared" si="63"/>
        <v>2.1562500000000138</v>
      </c>
    </row>
    <row r="350" spans="82:121" ht="29" x14ac:dyDescent="0.35">
      <c r="CD350" s="100">
        <v>1096</v>
      </c>
      <c r="CE350" s="90">
        <f t="shared" si="60"/>
        <v>3.7090279999999782</v>
      </c>
      <c r="DB350" s="72">
        <v>1266</v>
      </c>
      <c r="DC350" s="90">
        <f t="shared" si="61"/>
        <v>1.8659320000000452</v>
      </c>
      <c r="DD350" s="109" t="s">
        <v>235</v>
      </c>
      <c r="DE350" s="109" t="s">
        <v>265</v>
      </c>
      <c r="DP350" s="72">
        <v>746</v>
      </c>
      <c r="DQ350" s="90">
        <f t="shared" si="63"/>
        <v>2.1625000000000139</v>
      </c>
    </row>
    <row r="351" spans="82:121" x14ac:dyDescent="0.35">
      <c r="CD351" s="72">
        <v>1097</v>
      </c>
      <c r="CE351" s="90">
        <f t="shared" si="60"/>
        <v>3.6908459999999783</v>
      </c>
      <c r="DB351" s="72">
        <v>1267</v>
      </c>
      <c r="DC351" s="90">
        <f t="shared" si="61"/>
        <v>1.8568740000000452</v>
      </c>
      <c r="DP351" s="72">
        <v>747</v>
      </c>
      <c r="DQ351" s="90">
        <f t="shared" si="63"/>
        <v>2.1687500000000139</v>
      </c>
    </row>
    <row r="352" spans="82:121" x14ac:dyDescent="0.35">
      <c r="CD352" s="100">
        <v>1098</v>
      </c>
      <c r="CE352" s="90">
        <f t="shared" si="60"/>
        <v>3.6726639999999784</v>
      </c>
      <c r="DB352" s="72">
        <v>1268</v>
      </c>
      <c r="DC352" s="90">
        <f t="shared" si="61"/>
        <v>1.8478160000000452</v>
      </c>
      <c r="DP352" s="72">
        <v>748</v>
      </c>
      <c r="DQ352" s="90">
        <f t="shared" si="63"/>
        <v>2.175000000000014</v>
      </c>
    </row>
    <row r="353" spans="82:121" x14ac:dyDescent="0.35">
      <c r="CD353" s="72">
        <v>1099</v>
      </c>
      <c r="CE353" s="90">
        <f t="shared" si="60"/>
        <v>3.6544819999999785</v>
      </c>
      <c r="DB353" s="72">
        <v>1269</v>
      </c>
      <c r="DC353" s="90">
        <f t="shared" si="61"/>
        <v>1.8387580000000452</v>
      </c>
      <c r="DP353" s="72">
        <v>749</v>
      </c>
      <c r="DQ353" s="90">
        <f t="shared" si="63"/>
        <v>2.1812500000000141</v>
      </c>
    </row>
    <row r="354" spans="82:121" x14ac:dyDescent="0.35">
      <c r="CD354" s="100">
        <v>1100</v>
      </c>
      <c r="CE354" s="90">
        <f t="shared" si="60"/>
        <v>3.6362999999999785</v>
      </c>
      <c r="DB354" s="72">
        <v>1270</v>
      </c>
      <c r="DC354" s="90">
        <f t="shared" si="61"/>
        <v>1.8297000000000452</v>
      </c>
      <c r="DP354" s="72">
        <v>750</v>
      </c>
      <c r="DQ354" s="90">
        <f t="shared" si="63"/>
        <v>2.1875000000000142</v>
      </c>
    </row>
    <row r="355" spans="82:121" x14ac:dyDescent="0.35">
      <c r="CD355" s="72">
        <v>1101</v>
      </c>
      <c r="CE355" s="90">
        <f t="shared" si="60"/>
        <v>3.6181179999999786</v>
      </c>
      <c r="DB355" s="72">
        <v>1271</v>
      </c>
      <c r="DC355" s="90">
        <f t="shared" si="61"/>
        <v>1.8206420000000452</v>
      </c>
      <c r="DP355" s="72">
        <v>751</v>
      </c>
      <c r="DQ355" s="90">
        <f t="shared" si="63"/>
        <v>2.1937500000000143</v>
      </c>
    </row>
    <row r="356" spans="82:121" x14ac:dyDescent="0.35">
      <c r="CD356" s="100">
        <v>1102</v>
      </c>
      <c r="CE356" s="90">
        <f t="shared" si="60"/>
        <v>3.5999359999999787</v>
      </c>
      <c r="DB356" s="72">
        <v>1272</v>
      </c>
      <c r="DC356" s="90">
        <f t="shared" si="61"/>
        <v>1.8115840000000452</v>
      </c>
      <c r="DP356" s="72">
        <v>752</v>
      </c>
      <c r="DQ356" s="90">
        <f t="shared" si="63"/>
        <v>2.2000000000000144</v>
      </c>
    </row>
    <row r="357" spans="82:121" x14ac:dyDescent="0.35">
      <c r="CD357" s="72">
        <v>1103</v>
      </c>
      <c r="CE357" s="90">
        <f t="shared" si="60"/>
        <v>3.5817539999999788</v>
      </c>
      <c r="DB357" s="72">
        <v>1273</v>
      </c>
      <c r="DC357" s="90">
        <f t="shared" si="61"/>
        <v>1.8025260000000451</v>
      </c>
      <c r="DP357" s="72">
        <v>753</v>
      </c>
      <c r="DQ357" s="90">
        <f t="shared" si="63"/>
        <v>2.2062500000000145</v>
      </c>
    </row>
    <row r="358" spans="82:121" x14ac:dyDescent="0.35">
      <c r="CD358" s="100">
        <v>1104</v>
      </c>
      <c r="CE358" s="90">
        <f t="shared" si="60"/>
        <v>3.5635719999999789</v>
      </c>
      <c r="DB358" s="72">
        <v>1274</v>
      </c>
      <c r="DC358" s="90">
        <f t="shared" si="61"/>
        <v>1.7934680000000451</v>
      </c>
      <c r="DP358" s="72">
        <v>754</v>
      </c>
      <c r="DQ358" s="90">
        <f t="shared" si="63"/>
        <v>2.2125000000000146</v>
      </c>
    </row>
    <row r="359" spans="82:121" x14ac:dyDescent="0.35">
      <c r="CD359" s="72">
        <v>1105</v>
      </c>
      <c r="CE359" s="90">
        <f t="shared" si="60"/>
        <v>3.5453899999999789</v>
      </c>
      <c r="DB359" s="72">
        <v>1275</v>
      </c>
      <c r="DC359" s="90">
        <f t="shared" si="61"/>
        <v>1.7844100000000451</v>
      </c>
      <c r="DP359" s="72">
        <v>755</v>
      </c>
      <c r="DQ359" s="90">
        <f t="shared" si="63"/>
        <v>2.2187500000000147</v>
      </c>
    </row>
    <row r="360" spans="82:121" x14ac:dyDescent="0.35">
      <c r="CD360" s="100">
        <v>1106</v>
      </c>
      <c r="CE360" s="90">
        <f t="shared" si="60"/>
        <v>3.527207999999979</v>
      </c>
      <c r="DB360" s="72">
        <v>1276</v>
      </c>
      <c r="DC360" s="90">
        <f t="shared" si="61"/>
        <v>1.7753520000000451</v>
      </c>
      <c r="DP360" s="72">
        <v>756</v>
      </c>
      <c r="DQ360" s="90">
        <f t="shared" si="63"/>
        <v>2.2250000000000147</v>
      </c>
    </row>
    <row r="361" spans="82:121" x14ac:dyDescent="0.35">
      <c r="CD361" s="72">
        <v>1107</v>
      </c>
      <c r="CE361" s="90">
        <f t="shared" si="60"/>
        <v>3.5090259999999791</v>
      </c>
      <c r="DB361" s="72">
        <v>1277</v>
      </c>
      <c r="DC361" s="90">
        <f t="shared" si="61"/>
        <v>1.7662940000000451</v>
      </c>
      <c r="DP361" s="72">
        <v>757</v>
      </c>
      <c r="DQ361" s="90">
        <f t="shared" si="63"/>
        <v>2.2312500000000148</v>
      </c>
    </row>
    <row r="362" spans="82:121" x14ac:dyDescent="0.35">
      <c r="CD362" s="100">
        <v>1108</v>
      </c>
      <c r="CE362" s="90">
        <f t="shared" si="60"/>
        <v>3.4908439999999792</v>
      </c>
      <c r="DB362" s="72">
        <v>1278</v>
      </c>
      <c r="DC362" s="90">
        <f t="shared" si="61"/>
        <v>1.7572360000000451</v>
      </c>
      <c r="DP362" s="72">
        <v>758</v>
      </c>
      <c r="DQ362" s="90">
        <f t="shared" si="63"/>
        <v>2.2375000000000149</v>
      </c>
    </row>
    <row r="363" spans="82:121" x14ac:dyDescent="0.35">
      <c r="CD363" s="72">
        <v>1109</v>
      </c>
      <c r="CE363" s="90">
        <f t="shared" si="60"/>
        <v>3.4726619999999793</v>
      </c>
      <c r="DB363" s="72">
        <v>1279</v>
      </c>
      <c r="DC363" s="90">
        <f t="shared" si="61"/>
        <v>1.7481780000000451</v>
      </c>
      <c r="DP363" s="72">
        <v>759</v>
      </c>
      <c r="DQ363" s="90">
        <f t="shared" si="63"/>
        <v>2.243750000000015</v>
      </c>
    </row>
    <row r="364" spans="82:121" x14ac:dyDescent="0.35">
      <c r="CD364" s="100">
        <v>1110</v>
      </c>
      <c r="CE364" s="90">
        <f t="shared" si="60"/>
        <v>3.4544799999999793</v>
      </c>
      <c r="DB364" s="72">
        <v>1280</v>
      </c>
      <c r="DC364" s="90">
        <f t="shared" si="61"/>
        <v>1.7391200000000451</v>
      </c>
      <c r="DP364" s="72">
        <v>760</v>
      </c>
      <c r="DQ364" s="90">
        <f t="shared" si="63"/>
        <v>2.2500000000000151</v>
      </c>
    </row>
    <row r="365" spans="82:121" x14ac:dyDescent="0.35">
      <c r="CD365" s="72">
        <v>1111</v>
      </c>
      <c r="CE365" s="90">
        <f t="shared" si="60"/>
        <v>3.4362979999999794</v>
      </c>
      <c r="DB365" s="72">
        <v>1281</v>
      </c>
      <c r="DC365" s="90">
        <f t="shared" si="61"/>
        <v>1.7300620000000451</v>
      </c>
      <c r="DP365" s="72">
        <v>761</v>
      </c>
      <c r="DQ365" s="90">
        <f t="shared" si="63"/>
        <v>2.2562500000000152</v>
      </c>
    </row>
    <row r="366" spans="82:121" x14ac:dyDescent="0.35">
      <c r="CD366" s="100">
        <v>1112</v>
      </c>
      <c r="CE366" s="90">
        <f t="shared" si="60"/>
        <v>3.4181159999999795</v>
      </c>
      <c r="DB366" s="72">
        <v>1282</v>
      </c>
      <c r="DC366" s="90">
        <f t="shared" si="61"/>
        <v>1.7210040000000451</v>
      </c>
      <c r="DP366" s="72">
        <v>762</v>
      </c>
      <c r="DQ366" s="90">
        <f t="shared" si="63"/>
        <v>2.2625000000000153</v>
      </c>
    </row>
    <row r="367" spans="82:121" x14ac:dyDescent="0.35">
      <c r="CD367" s="72">
        <v>1113</v>
      </c>
      <c r="CE367" s="90">
        <f t="shared" si="60"/>
        <v>3.3999339999999796</v>
      </c>
      <c r="DB367" s="72">
        <v>1283</v>
      </c>
      <c r="DC367" s="90">
        <f t="shared" si="61"/>
        <v>1.711946000000045</v>
      </c>
      <c r="DP367" s="72">
        <v>763</v>
      </c>
      <c r="DQ367" s="90">
        <f t="shared" si="63"/>
        <v>2.2687500000000154</v>
      </c>
    </row>
    <row r="368" spans="82:121" x14ac:dyDescent="0.35">
      <c r="CD368" s="100">
        <v>1114</v>
      </c>
      <c r="CE368" s="90">
        <f t="shared" si="60"/>
        <v>3.3817519999999797</v>
      </c>
      <c r="DB368" s="72">
        <v>1284</v>
      </c>
      <c r="DC368" s="90">
        <f t="shared" si="61"/>
        <v>1.702888000000045</v>
      </c>
      <c r="DP368" s="72">
        <v>764</v>
      </c>
      <c r="DQ368" s="90">
        <f t="shared" si="63"/>
        <v>2.2750000000000155</v>
      </c>
    </row>
    <row r="369" spans="82:121" x14ac:dyDescent="0.35">
      <c r="CD369" s="72">
        <v>1115</v>
      </c>
      <c r="CE369" s="90">
        <f t="shared" si="60"/>
        <v>3.3635699999999797</v>
      </c>
      <c r="DB369" s="72">
        <v>1285</v>
      </c>
      <c r="DC369" s="90">
        <f t="shared" si="61"/>
        <v>1.693830000000045</v>
      </c>
      <c r="DP369" s="72">
        <v>765</v>
      </c>
      <c r="DQ369" s="90">
        <f t="shared" si="63"/>
        <v>2.2812500000000155</v>
      </c>
    </row>
    <row r="370" spans="82:121" x14ac:dyDescent="0.35">
      <c r="CD370" s="100">
        <v>1116</v>
      </c>
      <c r="CE370" s="90">
        <f t="shared" si="60"/>
        <v>3.3453879999999798</v>
      </c>
      <c r="DB370" s="72">
        <v>1286</v>
      </c>
      <c r="DC370" s="90">
        <f t="shared" si="61"/>
        <v>1.684772000000045</v>
      </c>
      <c r="DP370" s="72">
        <v>766</v>
      </c>
      <c r="DQ370" s="90">
        <f t="shared" si="63"/>
        <v>2.2875000000000156</v>
      </c>
    </row>
    <row r="371" spans="82:121" x14ac:dyDescent="0.35">
      <c r="CD371" s="72">
        <v>1117</v>
      </c>
      <c r="CE371" s="90">
        <f t="shared" si="60"/>
        <v>3.3272059999999799</v>
      </c>
      <c r="DB371" s="72">
        <v>1287</v>
      </c>
      <c r="DC371" s="90">
        <f t="shared" si="61"/>
        <v>1.675714000000045</v>
      </c>
      <c r="DP371" s="72">
        <v>767</v>
      </c>
      <c r="DQ371" s="90">
        <f t="shared" si="63"/>
        <v>2.2937500000000157</v>
      </c>
    </row>
    <row r="372" spans="82:121" x14ac:dyDescent="0.35">
      <c r="CD372" s="100">
        <v>1118</v>
      </c>
      <c r="CE372" s="90">
        <f t="shared" si="60"/>
        <v>3.30902399999998</v>
      </c>
      <c r="DB372" s="72">
        <v>1288</v>
      </c>
      <c r="DC372" s="90">
        <f t="shared" si="61"/>
        <v>1.666656000000045</v>
      </c>
      <c r="DP372" s="72">
        <v>768</v>
      </c>
      <c r="DQ372" s="90">
        <f t="shared" si="63"/>
        <v>2.3000000000000158</v>
      </c>
    </row>
    <row r="373" spans="82:121" x14ac:dyDescent="0.35">
      <c r="CD373" s="72">
        <v>1119</v>
      </c>
      <c r="CE373" s="90">
        <f t="shared" si="60"/>
        <v>3.2908419999999801</v>
      </c>
      <c r="DB373" s="72">
        <v>1289</v>
      </c>
      <c r="DC373" s="90">
        <f t="shared" si="61"/>
        <v>1.657598000000045</v>
      </c>
      <c r="DP373" s="72">
        <v>769</v>
      </c>
      <c r="DQ373" s="90">
        <f t="shared" si="63"/>
        <v>2.3062500000000159</v>
      </c>
    </row>
    <row r="374" spans="82:121" x14ac:dyDescent="0.35">
      <c r="CD374" s="100">
        <v>1120</v>
      </c>
      <c r="CE374" s="90">
        <f t="shared" si="60"/>
        <v>3.2726599999999801</v>
      </c>
      <c r="DB374" s="72">
        <v>1290</v>
      </c>
      <c r="DC374" s="90">
        <f t="shared" si="61"/>
        <v>1.648540000000045</v>
      </c>
      <c r="DP374" s="72">
        <v>770</v>
      </c>
      <c r="DQ374" s="90">
        <f t="shared" si="63"/>
        <v>2.312500000000016</v>
      </c>
    </row>
    <row r="375" spans="82:121" x14ac:dyDescent="0.35">
      <c r="CD375" s="72">
        <v>1121</v>
      </c>
      <c r="CE375" s="90">
        <f t="shared" si="60"/>
        <v>3.2544779999999802</v>
      </c>
      <c r="DB375" s="72">
        <v>1291</v>
      </c>
      <c r="DC375" s="90">
        <f t="shared" si="61"/>
        <v>1.639482000000045</v>
      </c>
      <c r="DP375" s="72">
        <v>771</v>
      </c>
      <c r="DQ375" s="90">
        <f t="shared" si="63"/>
        <v>2.3187500000000161</v>
      </c>
    </row>
    <row r="376" spans="82:121" x14ac:dyDescent="0.35">
      <c r="CD376" s="100">
        <v>1122</v>
      </c>
      <c r="CE376" s="90">
        <f t="shared" si="60"/>
        <v>3.2362959999999803</v>
      </c>
      <c r="DB376" s="72">
        <v>1292</v>
      </c>
      <c r="DC376" s="90">
        <f t="shared" si="61"/>
        <v>1.6304240000000449</v>
      </c>
      <c r="DP376" s="72">
        <v>772</v>
      </c>
      <c r="DQ376" s="90">
        <f t="shared" si="63"/>
        <v>2.3250000000000162</v>
      </c>
    </row>
    <row r="377" spans="82:121" x14ac:dyDescent="0.35">
      <c r="CD377" s="72">
        <v>1123</v>
      </c>
      <c r="CE377" s="90">
        <f t="shared" si="60"/>
        <v>3.2181139999999804</v>
      </c>
      <c r="DB377" s="72">
        <v>1293</v>
      </c>
      <c r="DC377" s="90">
        <f t="shared" si="61"/>
        <v>1.6213660000000449</v>
      </c>
      <c r="DP377" s="72">
        <v>773</v>
      </c>
      <c r="DQ377" s="90">
        <f t="shared" si="63"/>
        <v>2.3312500000000163</v>
      </c>
    </row>
    <row r="378" spans="82:121" x14ac:dyDescent="0.35">
      <c r="CD378" s="100">
        <v>1124</v>
      </c>
      <c r="CE378" s="90">
        <f t="shared" si="60"/>
        <v>3.1999319999999805</v>
      </c>
      <c r="DB378" s="72">
        <v>1294</v>
      </c>
      <c r="DC378" s="90">
        <f t="shared" si="61"/>
        <v>1.6123080000000449</v>
      </c>
      <c r="DP378" s="72">
        <v>774</v>
      </c>
      <c r="DQ378" s="90">
        <f t="shared" si="63"/>
        <v>2.3375000000000163</v>
      </c>
    </row>
    <row r="379" spans="82:121" x14ac:dyDescent="0.35">
      <c r="CD379" s="72">
        <v>1125</v>
      </c>
      <c r="CE379" s="90">
        <f t="shared" si="60"/>
        <v>3.1817499999999805</v>
      </c>
      <c r="DB379" s="72">
        <v>1295</v>
      </c>
      <c r="DC379" s="90">
        <f t="shared" si="61"/>
        <v>1.6032500000000449</v>
      </c>
      <c r="DP379" s="72">
        <v>775</v>
      </c>
      <c r="DQ379" s="90">
        <f t="shared" si="63"/>
        <v>2.3437500000000164</v>
      </c>
    </row>
    <row r="380" spans="82:121" x14ac:dyDescent="0.35">
      <c r="CD380" s="100">
        <v>1126</v>
      </c>
      <c r="CE380" s="90">
        <f t="shared" si="60"/>
        <v>3.1635679999999806</v>
      </c>
      <c r="DB380" s="72">
        <v>1296</v>
      </c>
      <c r="DC380" s="90">
        <f t="shared" si="61"/>
        <v>1.5941920000000449</v>
      </c>
      <c r="DP380" s="72">
        <v>776</v>
      </c>
      <c r="DQ380" s="90">
        <f t="shared" si="63"/>
        <v>2.3500000000000165</v>
      </c>
    </row>
    <row r="381" spans="82:121" x14ac:dyDescent="0.35">
      <c r="CD381" s="72">
        <v>1127</v>
      </c>
      <c r="CE381" s="90">
        <f t="shared" si="60"/>
        <v>3.1453859999999807</v>
      </c>
      <c r="DB381" s="72">
        <v>1297</v>
      </c>
      <c r="DC381" s="90">
        <f t="shared" si="61"/>
        <v>1.5851340000000449</v>
      </c>
      <c r="DP381" s="72">
        <v>777</v>
      </c>
      <c r="DQ381" s="90">
        <f t="shared" si="63"/>
        <v>2.3562500000000166</v>
      </c>
    </row>
    <row r="382" spans="82:121" x14ac:dyDescent="0.35">
      <c r="CD382" s="100">
        <v>1128</v>
      </c>
      <c r="CE382" s="90">
        <f t="shared" si="60"/>
        <v>3.1272039999999808</v>
      </c>
      <c r="DB382" s="72">
        <v>1298</v>
      </c>
      <c r="DC382" s="90">
        <f t="shared" si="61"/>
        <v>1.5760760000000449</v>
      </c>
      <c r="DP382" s="72">
        <v>778</v>
      </c>
      <c r="DQ382" s="90">
        <f t="shared" si="63"/>
        <v>2.3625000000000167</v>
      </c>
    </row>
    <row r="383" spans="82:121" x14ac:dyDescent="0.35">
      <c r="CD383" s="72">
        <v>1129</v>
      </c>
      <c r="CE383" s="90">
        <f t="shared" si="60"/>
        <v>3.1090219999999809</v>
      </c>
      <c r="DB383" s="72">
        <v>1299</v>
      </c>
      <c r="DC383" s="90">
        <f t="shared" si="61"/>
        <v>1.5670180000000449</v>
      </c>
      <c r="DP383" s="72">
        <v>779</v>
      </c>
      <c r="DQ383" s="90">
        <f t="shared" si="63"/>
        <v>2.3687500000000168</v>
      </c>
    </row>
    <row r="384" spans="82:121" x14ac:dyDescent="0.35">
      <c r="CD384" s="100">
        <v>1130</v>
      </c>
      <c r="CE384" s="90">
        <f t="shared" si="60"/>
        <v>3.0908399999999809</v>
      </c>
      <c r="DB384" s="72">
        <v>1300</v>
      </c>
      <c r="DC384" s="90">
        <f t="shared" si="61"/>
        <v>1.5579600000000449</v>
      </c>
      <c r="DP384" s="72">
        <v>780</v>
      </c>
      <c r="DQ384" s="90">
        <f t="shared" si="63"/>
        <v>2.3750000000000169</v>
      </c>
    </row>
    <row r="385" spans="82:121" x14ac:dyDescent="0.35">
      <c r="CD385" s="72">
        <v>1131</v>
      </c>
      <c r="CE385" s="90">
        <f t="shared" si="60"/>
        <v>3.072657999999981</v>
      </c>
      <c r="DB385" s="72">
        <v>1301</v>
      </c>
      <c r="DC385" s="90">
        <f t="shared" si="61"/>
        <v>1.5489020000000449</v>
      </c>
      <c r="DP385" s="72">
        <v>781</v>
      </c>
      <c r="DQ385" s="90">
        <f t="shared" si="63"/>
        <v>2.381250000000017</v>
      </c>
    </row>
    <row r="386" spans="82:121" x14ac:dyDescent="0.35">
      <c r="CD386" s="100">
        <v>1132</v>
      </c>
      <c r="CE386" s="90">
        <f t="shared" si="60"/>
        <v>3.0544759999999811</v>
      </c>
      <c r="DB386" s="72">
        <v>1302</v>
      </c>
      <c r="DC386" s="90">
        <f t="shared" si="61"/>
        <v>1.5398440000000448</v>
      </c>
      <c r="DP386" s="72">
        <v>782</v>
      </c>
      <c r="DQ386" s="90">
        <f t="shared" si="63"/>
        <v>2.3875000000000171</v>
      </c>
    </row>
    <row r="387" spans="82:121" x14ac:dyDescent="0.35">
      <c r="CD387" s="72">
        <v>1133</v>
      </c>
      <c r="CE387" s="90">
        <f t="shared" si="60"/>
        <v>3.0362939999999812</v>
      </c>
      <c r="DB387" s="72">
        <v>1303</v>
      </c>
      <c r="DC387" s="90">
        <f t="shared" si="61"/>
        <v>1.5307860000000448</v>
      </c>
      <c r="DP387" s="72">
        <v>783</v>
      </c>
      <c r="DQ387" s="90">
        <f t="shared" si="63"/>
        <v>2.3937500000000171</v>
      </c>
    </row>
    <row r="388" spans="82:121" x14ac:dyDescent="0.35">
      <c r="CD388" s="100">
        <v>1134</v>
      </c>
      <c r="CE388" s="90">
        <f t="shared" si="60"/>
        <v>3.0181119999999813</v>
      </c>
      <c r="DB388" s="72">
        <v>1304</v>
      </c>
      <c r="DC388" s="90">
        <f t="shared" si="61"/>
        <v>1.5217280000000448</v>
      </c>
      <c r="DP388" s="72">
        <v>784</v>
      </c>
      <c r="DQ388" s="90">
        <f t="shared" si="63"/>
        <v>2.4000000000000172</v>
      </c>
    </row>
    <row r="389" spans="82:121" x14ac:dyDescent="0.35">
      <c r="CD389" s="72">
        <v>1135</v>
      </c>
      <c r="CE389" s="90">
        <f t="shared" si="60"/>
        <v>2.9999299999999813</v>
      </c>
      <c r="DB389" s="72">
        <v>1305</v>
      </c>
      <c r="DC389" s="90">
        <f t="shared" si="61"/>
        <v>1.5126700000000448</v>
      </c>
      <c r="DP389" s="72">
        <v>785</v>
      </c>
      <c r="DQ389" s="90">
        <f t="shared" si="63"/>
        <v>2.4062500000000173</v>
      </c>
    </row>
    <row r="390" spans="82:121" x14ac:dyDescent="0.35">
      <c r="CD390" s="100">
        <v>1136</v>
      </c>
      <c r="CE390" s="90">
        <f t="shared" ref="CE390:CE453" si="64">CE389-0.018182</f>
        <v>2.9817479999999814</v>
      </c>
      <c r="DB390" s="72">
        <v>1306</v>
      </c>
      <c r="DC390" s="90">
        <f t="shared" ref="DC390:DC453" si="65">DC389-0.009058</f>
        <v>1.5036120000000448</v>
      </c>
      <c r="DP390" s="72">
        <v>786</v>
      </c>
      <c r="DQ390" s="90">
        <f t="shared" ref="DQ390:DQ453" si="66">DQ389+0.00625</f>
        <v>2.4125000000000174</v>
      </c>
    </row>
    <row r="391" spans="82:121" x14ac:dyDescent="0.35">
      <c r="CD391" s="72">
        <v>1137</v>
      </c>
      <c r="CE391" s="90">
        <f t="shared" si="64"/>
        <v>2.9635659999999815</v>
      </c>
      <c r="DB391" s="72">
        <v>1307</v>
      </c>
      <c r="DC391" s="90">
        <f t="shared" si="65"/>
        <v>1.4945540000000448</v>
      </c>
      <c r="DP391" s="72">
        <v>787</v>
      </c>
      <c r="DQ391" s="90">
        <f t="shared" si="66"/>
        <v>2.4187500000000175</v>
      </c>
    </row>
    <row r="392" spans="82:121" x14ac:dyDescent="0.35">
      <c r="CD392" s="100">
        <v>1138</v>
      </c>
      <c r="CE392" s="90">
        <f t="shared" si="64"/>
        <v>2.9453839999999816</v>
      </c>
      <c r="DB392" s="72">
        <v>1308</v>
      </c>
      <c r="DC392" s="90">
        <f t="shared" si="65"/>
        <v>1.4854960000000448</v>
      </c>
      <c r="DP392" s="72">
        <v>788</v>
      </c>
      <c r="DQ392" s="90">
        <f t="shared" si="66"/>
        <v>2.4250000000000176</v>
      </c>
    </row>
    <row r="393" spans="82:121" x14ac:dyDescent="0.35">
      <c r="CD393" s="72">
        <v>1139</v>
      </c>
      <c r="CE393" s="90">
        <f t="shared" si="64"/>
        <v>2.9272019999999817</v>
      </c>
      <c r="DB393" s="72">
        <v>1309</v>
      </c>
      <c r="DC393" s="90">
        <f t="shared" si="65"/>
        <v>1.4764380000000448</v>
      </c>
      <c r="DP393" s="72">
        <v>789</v>
      </c>
      <c r="DQ393" s="90">
        <f t="shared" si="66"/>
        <v>2.4312500000000177</v>
      </c>
    </row>
    <row r="394" spans="82:121" x14ac:dyDescent="0.35">
      <c r="CD394" s="100">
        <v>1140</v>
      </c>
      <c r="CE394" s="90">
        <f t="shared" si="64"/>
        <v>2.9090199999999817</v>
      </c>
      <c r="DB394" s="72">
        <v>1310</v>
      </c>
      <c r="DC394" s="90">
        <f t="shared" si="65"/>
        <v>1.4673800000000448</v>
      </c>
      <c r="DP394" s="72">
        <v>790</v>
      </c>
      <c r="DQ394" s="90">
        <f t="shared" si="66"/>
        <v>2.4375000000000178</v>
      </c>
    </row>
    <row r="395" spans="82:121" x14ac:dyDescent="0.35">
      <c r="CD395" s="72">
        <v>1141</v>
      </c>
      <c r="CE395" s="90">
        <f t="shared" si="64"/>
        <v>2.8908379999999818</v>
      </c>
      <c r="DB395" s="72">
        <v>1311</v>
      </c>
      <c r="DC395" s="90">
        <f t="shared" si="65"/>
        <v>1.4583220000000447</v>
      </c>
      <c r="DP395" s="72">
        <v>791</v>
      </c>
      <c r="DQ395" s="90">
        <f t="shared" si="66"/>
        <v>2.4437500000000179</v>
      </c>
    </row>
    <row r="396" spans="82:121" x14ac:dyDescent="0.35">
      <c r="CD396" s="100">
        <v>1142</v>
      </c>
      <c r="CE396" s="90">
        <f t="shared" si="64"/>
        <v>2.8726559999999819</v>
      </c>
      <c r="DB396" s="72">
        <v>1312</v>
      </c>
      <c r="DC396" s="90">
        <f t="shared" si="65"/>
        <v>1.4492640000000447</v>
      </c>
      <c r="DP396" s="72">
        <v>792</v>
      </c>
      <c r="DQ396" s="90">
        <f t="shared" si="66"/>
        <v>2.4500000000000179</v>
      </c>
    </row>
    <row r="397" spans="82:121" x14ac:dyDescent="0.35">
      <c r="CD397" s="72">
        <v>1143</v>
      </c>
      <c r="CE397" s="90">
        <f t="shared" si="64"/>
        <v>2.854473999999982</v>
      </c>
      <c r="DB397" s="72">
        <v>1313</v>
      </c>
      <c r="DC397" s="90">
        <f t="shared" si="65"/>
        <v>1.4402060000000447</v>
      </c>
      <c r="DP397" s="72">
        <v>793</v>
      </c>
      <c r="DQ397" s="90">
        <f t="shared" si="66"/>
        <v>2.456250000000018</v>
      </c>
    </row>
    <row r="398" spans="82:121" x14ac:dyDescent="0.35">
      <c r="CD398" s="100">
        <v>1144</v>
      </c>
      <c r="CE398" s="90">
        <f t="shared" si="64"/>
        <v>2.836291999999982</v>
      </c>
      <c r="DB398" s="72">
        <v>1314</v>
      </c>
      <c r="DC398" s="90">
        <f t="shared" si="65"/>
        <v>1.4311480000000447</v>
      </c>
      <c r="DP398" s="72">
        <v>794</v>
      </c>
      <c r="DQ398" s="90">
        <f t="shared" si="66"/>
        <v>2.4625000000000181</v>
      </c>
    </row>
    <row r="399" spans="82:121" x14ac:dyDescent="0.35">
      <c r="CD399" s="72">
        <v>1145</v>
      </c>
      <c r="CE399" s="90">
        <f t="shared" si="64"/>
        <v>2.8181099999999821</v>
      </c>
      <c r="DB399" s="72">
        <v>1315</v>
      </c>
      <c r="DC399" s="90">
        <f t="shared" si="65"/>
        <v>1.4220900000000447</v>
      </c>
      <c r="DP399" s="72">
        <v>795</v>
      </c>
      <c r="DQ399" s="90">
        <f t="shared" si="66"/>
        <v>2.4687500000000182</v>
      </c>
    </row>
    <row r="400" spans="82:121" x14ac:dyDescent="0.35">
      <c r="CD400" s="100">
        <v>1146</v>
      </c>
      <c r="CE400" s="90">
        <f t="shared" si="64"/>
        <v>2.7999279999999822</v>
      </c>
      <c r="DB400" s="72">
        <v>1316</v>
      </c>
      <c r="DC400" s="90">
        <f t="shared" si="65"/>
        <v>1.4130320000000447</v>
      </c>
      <c r="DP400" s="72">
        <v>796</v>
      </c>
      <c r="DQ400" s="90">
        <f t="shared" si="66"/>
        <v>2.4750000000000183</v>
      </c>
    </row>
    <row r="401" spans="82:121" x14ac:dyDescent="0.35">
      <c r="CD401" s="72">
        <v>1147</v>
      </c>
      <c r="CE401" s="90">
        <f t="shared" si="64"/>
        <v>2.7817459999999823</v>
      </c>
      <c r="DB401" s="72">
        <v>1317</v>
      </c>
      <c r="DC401" s="90">
        <f t="shared" si="65"/>
        <v>1.4039740000000447</v>
      </c>
      <c r="DP401" s="72">
        <v>797</v>
      </c>
      <c r="DQ401" s="90">
        <f t="shared" si="66"/>
        <v>2.4812500000000184</v>
      </c>
    </row>
    <row r="402" spans="82:121" x14ac:dyDescent="0.35">
      <c r="CD402" s="100">
        <v>1148</v>
      </c>
      <c r="CE402" s="90">
        <f t="shared" si="64"/>
        <v>2.7635639999999824</v>
      </c>
      <c r="DB402" s="72">
        <v>1318</v>
      </c>
      <c r="DC402" s="90">
        <f t="shared" si="65"/>
        <v>1.3949160000000447</v>
      </c>
      <c r="DP402" s="72">
        <v>798</v>
      </c>
      <c r="DQ402" s="90">
        <f t="shared" si="66"/>
        <v>2.4875000000000185</v>
      </c>
    </row>
    <row r="403" spans="82:121" x14ac:dyDescent="0.35">
      <c r="CD403" s="72">
        <v>1149</v>
      </c>
      <c r="CE403" s="90">
        <f t="shared" si="64"/>
        <v>2.7453819999999824</v>
      </c>
      <c r="DB403" s="72">
        <v>1319</v>
      </c>
      <c r="DC403" s="90">
        <f t="shared" si="65"/>
        <v>1.3858580000000447</v>
      </c>
      <c r="DP403" s="72">
        <v>799</v>
      </c>
      <c r="DQ403" s="90">
        <f t="shared" si="66"/>
        <v>2.4937500000000186</v>
      </c>
    </row>
    <row r="404" spans="82:121" x14ac:dyDescent="0.35">
      <c r="CD404" s="100">
        <v>1150</v>
      </c>
      <c r="CE404" s="90">
        <f t="shared" si="64"/>
        <v>2.7271999999999825</v>
      </c>
      <c r="DB404" s="72">
        <v>1320</v>
      </c>
      <c r="DC404" s="90">
        <f t="shared" si="65"/>
        <v>1.3768000000000447</v>
      </c>
      <c r="DP404" s="72">
        <v>800</v>
      </c>
      <c r="DQ404" s="90">
        <f t="shared" si="66"/>
        <v>2.5000000000000187</v>
      </c>
    </row>
    <row r="405" spans="82:121" x14ac:dyDescent="0.35">
      <c r="CD405" s="72">
        <v>1151</v>
      </c>
      <c r="CE405" s="90">
        <f t="shared" si="64"/>
        <v>2.7090179999999826</v>
      </c>
      <c r="DB405" s="72">
        <v>1321</v>
      </c>
      <c r="DC405" s="90">
        <f t="shared" si="65"/>
        <v>1.3677420000000446</v>
      </c>
      <c r="DP405" s="72">
        <v>801</v>
      </c>
      <c r="DQ405" s="90">
        <f t="shared" si="66"/>
        <v>2.5062500000000187</v>
      </c>
    </row>
    <row r="406" spans="82:121" x14ac:dyDescent="0.35">
      <c r="CD406" s="100">
        <v>1152</v>
      </c>
      <c r="CE406" s="90">
        <f t="shared" si="64"/>
        <v>2.6908359999999827</v>
      </c>
      <c r="DB406" s="72">
        <v>1322</v>
      </c>
      <c r="DC406" s="90">
        <f t="shared" si="65"/>
        <v>1.3586840000000446</v>
      </c>
      <c r="DP406" s="72">
        <v>802</v>
      </c>
      <c r="DQ406" s="90">
        <f t="shared" si="66"/>
        <v>2.5125000000000188</v>
      </c>
    </row>
    <row r="407" spans="82:121" x14ac:dyDescent="0.35">
      <c r="CD407" s="72">
        <v>1153</v>
      </c>
      <c r="CE407" s="90">
        <f t="shared" si="64"/>
        <v>2.6726539999999828</v>
      </c>
      <c r="DB407" s="72">
        <v>1323</v>
      </c>
      <c r="DC407" s="90">
        <f t="shared" si="65"/>
        <v>1.3496260000000446</v>
      </c>
      <c r="DP407" s="72">
        <v>803</v>
      </c>
      <c r="DQ407" s="90">
        <f t="shared" si="66"/>
        <v>2.5187500000000189</v>
      </c>
    </row>
    <row r="408" spans="82:121" x14ac:dyDescent="0.35">
      <c r="CD408" s="100">
        <v>1154</v>
      </c>
      <c r="CE408" s="90">
        <f t="shared" si="64"/>
        <v>2.6544719999999828</v>
      </c>
      <c r="DB408" s="72">
        <v>1324</v>
      </c>
      <c r="DC408" s="90">
        <f t="shared" si="65"/>
        <v>1.3405680000000446</v>
      </c>
      <c r="DP408" s="72">
        <v>804</v>
      </c>
      <c r="DQ408" s="90">
        <f t="shared" si="66"/>
        <v>2.525000000000019</v>
      </c>
    </row>
    <row r="409" spans="82:121" x14ac:dyDescent="0.35">
      <c r="CD409" s="72">
        <v>1155</v>
      </c>
      <c r="CE409" s="90">
        <f t="shared" si="64"/>
        <v>2.6362899999999829</v>
      </c>
      <c r="DB409" s="72">
        <v>1325</v>
      </c>
      <c r="DC409" s="90">
        <f t="shared" si="65"/>
        <v>1.3315100000000446</v>
      </c>
      <c r="DP409" s="72">
        <v>805</v>
      </c>
      <c r="DQ409" s="90">
        <f t="shared" si="66"/>
        <v>2.5312500000000191</v>
      </c>
    </row>
    <row r="410" spans="82:121" x14ac:dyDescent="0.35">
      <c r="CD410" s="100">
        <v>1156</v>
      </c>
      <c r="CE410" s="90">
        <f t="shared" si="64"/>
        <v>2.618107999999983</v>
      </c>
      <c r="DB410" s="72">
        <v>1326</v>
      </c>
      <c r="DC410" s="90">
        <f t="shared" si="65"/>
        <v>1.3224520000000446</v>
      </c>
      <c r="DP410" s="72">
        <v>806</v>
      </c>
      <c r="DQ410" s="90">
        <f t="shared" si="66"/>
        <v>2.5375000000000192</v>
      </c>
    </row>
    <row r="411" spans="82:121" x14ac:dyDescent="0.35">
      <c r="CD411" s="72">
        <v>1157</v>
      </c>
      <c r="CE411" s="90">
        <f t="shared" si="64"/>
        <v>2.5999259999999831</v>
      </c>
      <c r="DB411" s="72">
        <v>1327</v>
      </c>
      <c r="DC411" s="90">
        <f t="shared" si="65"/>
        <v>1.3133940000000446</v>
      </c>
      <c r="DP411" s="72">
        <v>807</v>
      </c>
      <c r="DQ411" s="90">
        <f t="shared" si="66"/>
        <v>2.5437500000000193</v>
      </c>
    </row>
    <row r="412" spans="82:121" x14ac:dyDescent="0.35">
      <c r="CD412" s="100">
        <v>1158</v>
      </c>
      <c r="CE412" s="90">
        <f t="shared" si="64"/>
        <v>2.5817439999999832</v>
      </c>
      <c r="DB412" s="72">
        <v>1328</v>
      </c>
      <c r="DC412" s="90">
        <f t="shared" si="65"/>
        <v>1.3043360000000446</v>
      </c>
      <c r="DP412" s="72">
        <v>808</v>
      </c>
      <c r="DQ412" s="90">
        <f t="shared" si="66"/>
        <v>2.5500000000000194</v>
      </c>
    </row>
    <row r="413" spans="82:121" x14ac:dyDescent="0.35">
      <c r="CD413" s="72">
        <v>1159</v>
      </c>
      <c r="CE413" s="90">
        <f t="shared" si="64"/>
        <v>2.5635619999999832</v>
      </c>
      <c r="DB413" s="72">
        <v>1329</v>
      </c>
      <c r="DC413" s="90">
        <f t="shared" si="65"/>
        <v>1.2952780000000446</v>
      </c>
      <c r="DP413" s="72">
        <v>809</v>
      </c>
      <c r="DQ413" s="90">
        <f t="shared" si="66"/>
        <v>2.5562500000000195</v>
      </c>
    </row>
    <row r="414" spans="82:121" x14ac:dyDescent="0.35">
      <c r="CD414" s="100">
        <v>1160</v>
      </c>
      <c r="CE414" s="90">
        <f t="shared" si="64"/>
        <v>2.5453799999999833</v>
      </c>
      <c r="DB414" s="72">
        <v>1330</v>
      </c>
      <c r="DC414" s="90">
        <f t="shared" si="65"/>
        <v>1.2862200000000445</v>
      </c>
      <c r="DP414" s="72">
        <v>810</v>
      </c>
      <c r="DQ414" s="90">
        <f t="shared" si="66"/>
        <v>2.5625000000000195</v>
      </c>
    </row>
    <row r="415" spans="82:121" x14ac:dyDescent="0.35">
      <c r="CD415" s="72">
        <v>1161</v>
      </c>
      <c r="CE415" s="90">
        <f t="shared" si="64"/>
        <v>2.5271979999999834</v>
      </c>
      <c r="DB415" s="72">
        <v>1331</v>
      </c>
      <c r="DC415" s="90">
        <f t="shared" si="65"/>
        <v>1.2771620000000445</v>
      </c>
      <c r="DP415" s="72">
        <v>811</v>
      </c>
      <c r="DQ415" s="90">
        <f t="shared" si="66"/>
        <v>2.5687500000000196</v>
      </c>
    </row>
    <row r="416" spans="82:121" x14ac:dyDescent="0.35">
      <c r="CD416" s="100">
        <v>1162</v>
      </c>
      <c r="CE416" s="90">
        <f t="shared" si="64"/>
        <v>2.5090159999999835</v>
      </c>
      <c r="DB416" s="72">
        <v>1332</v>
      </c>
      <c r="DC416" s="90">
        <f t="shared" si="65"/>
        <v>1.2681040000000445</v>
      </c>
      <c r="DP416" s="72">
        <v>812</v>
      </c>
      <c r="DQ416" s="90">
        <f t="shared" si="66"/>
        <v>2.5750000000000197</v>
      </c>
    </row>
    <row r="417" spans="82:121" x14ac:dyDescent="0.35">
      <c r="CD417" s="72">
        <v>1163</v>
      </c>
      <c r="CE417" s="90">
        <f t="shared" si="64"/>
        <v>2.4908339999999836</v>
      </c>
      <c r="DB417" s="72">
        <v>1333</v>
      </c>
      <c r="DC417" s="90">
        <f t="shared" si="65"/>
        <v>1.2590460000000445</v>
      </c>
      <c r="DP417" s="72">
        <v>813</v>
      </c>
      <c r="DQ417" s="90">
        <f t="shared" si="66"/>
        <v>2.5812500000000198</v>
      </c>
    </row>
    <row r="418" spans="82:121" x14ac:dyDescent="0.35">
      <c r="CD418" s="100">
        <v>1164</v>
      </c>
      <c r="CE418" s="90">
        <f t="shared" si="64"/>
        <v>2.4726519999999836</v>
      </c>
      <c r="DB418" s="72">
        <v>1334</v>
      </c>
      <c r="DC418" s="90">
        <f t="shared" si="65"/>
        <v>1.2499880000000445</v>
      </c>
      <c r="DP418" s="72">
        <v>814</v>
      </c>
      <c r="DQ418" s="90">
        <f t="shared" si="66"/>
        <v>2.5875000000000199</v>
      </c>
    </row>
    <row r="419" spans="82:121" x14ac:dyDescent="0.35">
      <c r="CD419" s="72">
        <v>1165</v>
      </c>
      <c r="CE419" s="90">
        <f t="shared" si="64"/>
        <v>2.4544699999999837</v>
      </c>
      <c r="DB419" s="72">
        <v>1335</v>
      </c>
      <c r="DC419" s="90">
        <f t="shared" si="65"/>
        <v>1.2409300000000445</v>
      </c>
      <c r="DP419" s="72">
        <v>815</v>
      </c>
      <c r="DQ419" s="90">
        <f t="shared" si="66"/>
        <v>2.59375000000002</v>
      </c>
    </row>
    <row r="420" spans="82:121" x14ac:dyDescent="0.35">
      <c r="CD420" s="100">
        <v>1166</v>
      </c>
      <c r="CE420" s="90">
        <f t="shared" si="64"/>
        <v>2.4362879999999838</v>
      </c>
      <c r="DB420" s="72">
        <v>1336</v>
      </c>
      <c r="DC420" s="90">
        <f t="shared" si="65"/>
        <v>1.2318720000000445</v>
      </c>
      <c r="DP420" s="72">
        <v>816</v>
      </c>
      <c r="DQ420" s="90">
        <f t="shared" si="66"/>
        <v>2.6000000000000201</v>
      </c>
    </row>
    <row r="421" spans="82:121" x14ac:dyDescent="0.35">
      <c r="CD421" s="72">
        <v>1167</v>
      </c>
      <c r="CE421" s="90">
        <f t="shared" si="64"/>
        <v>2.4181059999999839</v>
      </c>
      <c r="DB421" s="72">
        <v>1337</v>
      </c>
      <c r="DC421" s="90">
        <f t="shared" si="65"/>
        <v>1.2228140000000445</v>
      </c>
      <c r="DP421" s="72">
        <v>817</v>
      </c>
      <c r="DQ421" s="90">
        <f t="shared" si="66"/>
        <v>2.6062500000000202</v>
      </c>
    </row>
    <row r="422" spans="82:121" x14ac:dyDescent="0.35">
      <c r="CD422" s="100">
        <v>1168</v>
      </c>
      <c r="CE422" s="90">
        <f t="shared" si="64"/>
        <v>2.399923999999984</v>
      </c>
      <c r="DB422" s="72">
        <v>1338</v>
      </c>
      <c r="DC422" s="90">
        <f t="shared" si="65"/>
        <v>1.2137560000000445</v>
      </c>
      <c r="DP422" s="72">
        <v>818</v>
      </c>
      <c r="DQ422" s="90">
        <f t="shared" si="66"/>
        <v>2.6125000000000203</v>
      </c>
    </row>
    <row r="423" spans="82:121" x14ac:dyDescent="0.35">
      <c r="CD423" s="72">
        <v>1169</v>
      </c>
      <c r="CE423" s="90">
        <f t="shared" si="64"/>
        <v>2.381741999999984</v>
      </c>
      <c r="DB423" s="72">
        <v>1339</v>
      </c>
      <c r="DC423" s="90">
        <f t="shared" si="65"/>
        <v>1.2046980000000445</v>
      </c>
      <c r="DP423" s="72">
        <v>819</v>
      </c>
      <c r="DQ423" s="90">
        <f t="shared" si="66"/>
        <v>2.6187500000000203</v>
      </c>
    </row>
    <row r="424" spans="82:121" x14ac:dyDescent="0.35">
      <c r="CD424" s="100">
        <v>1170</v>
      </c>
      <c r="CE424" s="90">
        <f t="shared" si="64"/>
        <v>2.3635599999999841</v>
      </c>
      <c r="DB424" s="72">
        <v>1340</v>
      </c>
      <c r="DC424" s="90">
        <f t="shared" si="65"/>
        <v>1.1956400000000444</v>
      </c>
      <c r="DP424" s="72">
        <v>820</v>
      </c>
      <c r="DQ424" s="90">
        <f t="shared" si="66"/>
        <v>2.6250000000000204</v>
      </c>
    </row>
    <row r="425" spans="82:121" x14ac:dyDescent="0.35">
      <c r="CD425" s="72">
        <v>1171</v>
      </c>
      <c r="CE425" s="90">
        <f t="shared" si="64"/>
        <v>2.3453779999999842</v>
      </c>
      <c r="DB425" s="72">
        <v>1341</v>
      </c>
      <c r="DC425" s="90">
        <f t="shared" si="65"/>
        <v>1.1865820000000444</v>
      </c>
      <c r="DP425" s="72">
        <v>821</v>
      </c>
      <c r="DQ425" s="90">
        <f t="shared" si="66"/>
        <v>2.6312500000000205</v>
      </c>
    </row>
    <row r="426" spans="82:121" x14ac:dyDescent="0.35">
      <c r="CD426" s="100">
        <v>1172</v>
      </c>
      <c r="CE426" s="90">
        <f t="shared" si="64"/>
        <v>2.3271959999999843</v>
      </c>
      <c r="DB426" s="72">
        <v>1342</v>
      </c>
      <c r="DC426" s="90">
        <f t="shared" si="65"/>
        <v>1.1775240000000444</v>
      </c>
      <c r="DP426" s="72">
        <v>822</v>
      </c>
      <c r="DQ426" s="90">
        <f t="shared" si="66"/>
        <v>2.6375000000000206</v>
      </c>
    </row>
    <row r="427" spans="82:121" x14ac:dyDescent="0.35">
      <c r="CD427" s="72">
        <v>1173</v>
      </c>
      <c r="CE427" s="90">
        <f t="shared" si="64"/>
        <v>2.3090139999999844</v>
      </c>
      <c r="DB427" s="72">
        <v>1343</v>
      </c>
      <c r="DC427" s="90">
        <f t="shared" si="65"/>
        <v>1.1684660000000444</v>
      </c>
      <c r="DP427" s="72">
        <v>823</v>
      </c>
      <c r="DQ427" s="90">
        <f t="shared" si="66"/>
        <v>2.6437500000000207</v>
      </c>
    </row>
    <row r="428" spans="82:121" x14ac:dyDescent="0.35">
      <c r="CD428" s="100">
        <v>1174</v>
      </c>
      <c r="CE428" s="90">
        <f t="shared" si="64"/>
        <v>2.2908319999999844</v>
      </c>
      <c r="DB428" s="72">
        <v>1344</v>
      </c>
      <c r="DC428" s="90">
        <f t="shared" si="65"/>
        <v>1.1594080000000444</v>
      </c>
      <c r="DP428" s="72">
        <v>824</v>
      </c>
      <c r="DQ428" s="90">
        <f t="shared" si="66"/>
        <v>2.6500000000000208</v>
      </c>
    </row>
    <row r="429" spans="82:121" x14ac:dyDescent="0.35">
      <c r="CD429" s="72">
        <v>1175</v>
      </c>
      <c r="CE429" s="90">
        <f t="shared" si="64"/>
        <v>2.2726499999999845</v>
      </c>
      <c r="DB429" s="72">
        <v>1345</v>
      </c>
      <c r="DC429" s="90">
        <f t="shared" si="65"/>
        <v>1.1503500000000444</v>
      </c>
      <c r="DP429" s="72">
        <v>825</v>
      </c>
      <c r="DQ429" s="90">
        <f t="shared" si="66"/>
        <v>2.6562500000000209</v>
      </c>
    </row>
    <row r="430" spans="82:121" x14ac:dyDescent="0.35">
      <c r="CD430" s="100">
        <v>1176</v>
      </c>
      <c r="CE430" s="90">
        <f t="shared" si="64"/>
        <v>2.2544679999999846</v>
      </c>
      <c r="DB430" s="72">
        <v>1346</v>
      </c>
      <c r="DC430" s="90">
        <f t="shared" si="65"/>
        <v>1.1412920000000444</v>
      </c>
      <c r="DP430" s="72">
        <v>826</v>
      </c>
      <c r="DQ430" s="90">
        <f t="shared" si="66"/>
        <v>2.662500000000021</v>
      </c>
    </row>
    <row r="431" spans="82:121" x14ac:dyDescent="0.35">
      <c r="CD431" s="72">
        <v>1177</v>
      </c>
      <c r="CE431" s="90">
        <f t="shared" si="64"/>
        <v>2.2362859999999847</v>
      </c>
      <c r="DB431" s="72">
        <v>1347</v>
      </c>
      <c r="DC431" s="90">
        <f t="shared" si="65"/>
        <v>1.1322340000000444</v>
      </c>
      <c r="DP431" s="72">
        <v>827</v>
      </c>
      <c r="DQ431" s="90">
        <f t="shared" si="66"/>
        <v>2.668750000000021</v>
      </c>
    </row>
    <row r="432" spans="82:121" x14ac:dyDescent="0.35">
      <c r="CD432" s="100">
        <v>1178</v>
      </c>
      <c r="CE432" s="90">
        <f t="shared" si="64"/>
        <v>2.2181039999999848</v>
      </c>
      <c r="DB432" s="72">
        <v>1348</v>
      </c>
      <c r="DC432" s="90">
        <f t="shared" si="65"/>
        <v>1.1231760000000444</v>
      </c>
      <c r="DP432" s="72">
        <v>828</v>
      </c>
      <c r="DQ432" s="90">
        <f t="shared" si="66"/>
        <v>2.6750000000000211</v>
      </c>
    </row>
    <row r="433" spans="82:121" x14ac:dyDescent="0.35">
      <c r="CD433" s="72">
        <v>1179</v>
      </c>
      <c r="CE433" s="90">
        <f t="shared" si="64"/>
        <v>2.1999219999999848</v>
      </c>
      <c r="DB433" s="72">
        <v>1349</v>
      </c>
      <c r="DC433" s="90">
        <f t="shared" si="65"/>
        <v>1.1141180000000444</v>
      </c>
      <c r="DP433" s="72">
        <v>829</v>
      </c>
      <c r="DQ433" s="90">
        <f t="shared" si="66"/>
        <v>2.6812500000000212</v>
      </c>
    </row>
    <row r="434" spans="82:121" x14ac:dyDescent="0.35">
      <c r="CD434" s="100">
        <v>1180</v>
      </c>
      <c r="CE434" s="90">
        <f t="shared" si="64"/>
        <v>2.1817399999999849</v>
      </c>
      <c r="DB434" s="72">
        <v>1350</v>
      </c>
      <c r="DC434" s="90">
        <f t="shared" si="65"/>
        <v>1.1050600000000443</v>
      </c>
      <c r="DP434" s="72">
        <v>830</v>
      </c>
      <c r="DQ434" s="90">
        <f t="shared" si="66"/>
        <v>2.6875000000000213</v>
      </c>
    </row>
    <row r="435" spans="82:121" x14ac:dyDescent="0.35">
      <c r="CD435" s="72">
        <v>1181</v>
      </c>
      <c r="CE435" s="90">
        <f t="shared" si="64"/>
        <v>2.163557999999985</v>
      </c>
      <c r="DB435" s="72">
        <v>1351</v>
      </c>
      <c r="DC435" s="90">
        <f t="shared" si="65"/>
        <v>1.0960020000000443</v>
      </c>
      <c r="DP435" s="72">
        <v>831</v>
      </c>
      <c r="DQ435" s="90">
        <f t="shared" si="66"/>
        <v>2.6937500000000214</v>
      </c>
    </row>
    <row r="436" spans="82:121" x14ac:dyDescent="0.35">
      <c r="CD436" s="100">
        <v>1182</v>
      </c>
      <c r="CE436" s="90">
        <f t="shared" si="64"/>
        <v>2.1453759999999851</v>
      </c>
      <c r="DB436" s="72">
        <v>1352</v>
      </c>
      <c r="DC436" s="90">
        <f t="shared" si="65"/>
        <v>1.0869440000000443</v>
      </c>
      <c r="DP436" s="72">
        <v>832</v>
      </c>
      <c r="DQ436" s="90">
        <f t="shared" si="66"/>
        <v>2.7000000000000215</v>
      </c>
    </row>
    <row r="437" spans="82:121" x14ac:dyDescent="0.35">
      <c r="CD437" s="72">
        <v>1183</v>
      </c>
      <c r="CE437" s="90">
        <f t="shared" si="64"/>
        <v>2.1271939999999852</v>
      </c>
      <c r="DB437" s="72">
        <v>1353</v>
      </c>
      <c r="DC437" s="90">
        <f t="shared" si="65"/>
        <v>1.0778860000000443</v>
      </c>
      <c r="DP437" s="72">
        <v>833</v>
      </c>
      <c r="DQ437" s="90">
        <f t="shared" si="66"/>
        <v>2.7062500000000216</v>
      </c>
    </row>
    <row r="438" spans="82:121" x14ac:dyDescent="0.35">
      <c r="CD438" s="100">
        <v>1184</v>
      </c>
      <c r="CE438" s="90">
        <f t="shared" si="64"/>
        <v>2.1090119999999852</v>
      </c>
      <c r="DB438" s="72">
        <v>1354</v>
      </c>
      <c r="DC438" s="90">
        <f t="shared" si="65"/>
        <v>1.0688280000000443</v>
      </c>
      <c r="DP438" s="72">
        <v>834</v>
      </c>
      <c r="DQ438" s="90">
        <f t="shared" si="66"/>
        <v>2.7125000000000217</v>
      </c>
    </row>
    <row r="439" spans="82:121" x14ac:dyDescent="0.35">
      <c r="CD439" s="72">
        <v>1185</v>
      </c>
      <c r="CE439" s="90">
        <f t="shared" si="64"/>
        <v>2.0908299999999853</v>
      </c>
      <c r="DB439" s="72">
        <v>1355</v>
      </c>
      <c r="DC439" s="90">
        <f t="shared" si="65"/>
        <v>1.0597700000000443</v>
      </c>
      <c r="DP439" s="72">
        <v>835</v>
      </c>
      <c r="DQ439" s="90">
        <f t="shared" si="66"/>
        <v>2.7187500000000218</v>
      </c>
    </row>
    <row r="440" spans="82:121" x14ac:dyDescent="0.35">
      <c r="CD440" s="100">
        <v>1186</v>
      </c>
      <c r="CE440" s="90">
        <f t="shared" si="64"/>
        <v>2.0726479999999854</v>
      </c>
      <c r="DB440" s="72">
        <v>1356</v>
      </c>
      <c r="DC440" s="90">
        <f t="shared" si="65"/>
        <v>1.0507120000000443</v>
      </c>
      <c r="DP440" s="72">
        <v>836</v>
      </c>
      <c r="DQ440" s="90">
        <f t="shared" si="66"/>
        <v>2.7250000000000218</v>
      </c>
    </row>
    <row r="441" spans="82:121" x14ac:dyDescent="0.35">
      <c r="CD441" s="72">
        <v>1187</v>
      </c>
      <c r="CE441" s="90">
        <f t="shared" si="64"/>
        <v>2.0544659999999855</v>
      </c>
      <c r="DB441" s="72">
        <v>1357</v>
      </c>
      <c r="DC441" s="90">
        <f t="shared" si="65"/>
        <v>1.0416540000000443</v>
      </c>
      <c r="DP441" s="72">
        <v>837</v>
      </c>
      <c r="DQ441" s="90">
        <f t="shared" si="66"/>
        <v>2.7312500000000219</v>
      </c>
    </row>
    <row r="442" spans="82:121" x14ac:dyDescent="0.35">
      <c r="CD442" s="100">
        <v>1188</v>
      </c>
      <c r="CE442" s="90">
        <f t="shared" si="64"/>
        <v>2.0362839999999856</v>
      </c>
      <c r="DB442" s="72">
        <v>1358</v>
      </c>
      <c r="DC442" s="90">
        <f t="shared" si="65"/>
        <v>1.0325960000000443</v>
      </c>
      <c r="DP442" s="72">
        <v>838</v>
      </c>
      <c r="DQ442" s="90">
        <f t="shared" si="66"/>
        <v>2.737500000000022</v>
      </c>
    </row>
    <row r="443" spans="82:121" x14ac:dyDescent="0.35">
      <c r="CD443" s="72">
        <v>1189</v>
      </c>
      <c r="CE443" s="90">
        <f t="shared" si="64"/>
        <v>2.0181019999999856</v>
      </c>
      <c r="DB443" s="72">
        <v>1359</v>
      </c>
      <c r="DC443" s="90">
        <f t="shared" si="65"/>
        <v>1.0235380000000442</v>
      </c>
      <c r="DP443" s="72">
        <v>839</v>
      </c>
      <c r="DQ443" s="90">
        <f t="shared" si="66"/>
        <v>2.7437500000000221</v>
      </c>
    </row>
    <row r="444" spans="82:121" x14ac:dyDescent="0.35">
      <c r="CD444" s="100">
        <v>1190</v>
      </c>
      <c r="CE444" s="90">
        <f t="shared" si="64"/>
        <v>1.9999199999999857</v>
      </c>
      <c r="DB444" s="72">
        <v>1360</v>
      </c>
      <c r="DC444" s="90">
        <f t="shared" si="65"/>
        <v>1.0144800000000442</v>
      </c>
      <c r="DP444" s="72">
        <v>840</v>
      </c>
      <c r="DQ444" s="90">
        <f t="shared" si="66"/>
        <v>2.7500000000000222</v>
      </c>
    </row>
    <row r="445" spans="82:121" x14ac:dyDescent="0.35">
      <c r="CD445" s="72">
        <v>1191</v>
      </c>
      <c r="CE445" s="90">
        <f t="shared" si="64"/>
        <v>1.9817379999999858</v>
      </c>
      <c r="DB445" s="72">
        <v>1361</v>
      </c>
      <c r="DC445" s="90">
        <f t="shared" si="65"/>
        <v>1.0054220000000442</v>
      </c>
      <c r="DP445" s="72">
        <v>841</v>
      </c>
      <c r="DQ445" s="90">
        <f t="shared" si="66"/>
        <v>2.7562500000000223</v>
      </c>
    </row>
    <row r="446" spans="82:121" x14ac:dyDescent="0.35">
      <c r="CD446" s="100">
        <v>1192</v>
      </c>
      <c r="CE446" s="90">
        <f t="shared" si="64"/>
        <v>1.9635559999999859</v>
      </c>
      <c r="DB446" s="72">
        <v>1362</v>
      </c>
      <c r="DC446" s="90">
        <f t="shared" si="65"/>
        <v>0.99636400000004421</v>
      </c>
      <c r="DP446" s="72">
        <v>842</v>
      </c>
      <c r="DQ446" s="90">
        <f t="shared" si="66"/>
        <v>2.7625000000000224</v>
      </c>
    </row>
    <row r="447" spans="82:121" x14ac:dyDescent="0.35">
      <c r="CD447" s="72">
        <v>1193</v>
      </c>
      <c r="CE447" s="90">
        <f t="shared" si="64"/>
        <v>1.9453739999999859</v>
      </c>
      <c r="DB447" s="72">
        <v>1363</v>
      </c>
      <c r="DC447" s="90">
        <f t="shared" si="65"/>
        <v>0.9873060000000442</v>
      </c>
      <c r="DP447" s="72">
        <v>843</v>
      </c>
      <c r="DQ447" s="90">
        <f t="shared" si="66"/>
        <v>2.7687500000000225</v>
      </c>
    </row>
    <row r="448" spans="82:121" x14ac:dyDescent="0.35">
      <c r="CD448" s="100">
        <v>1194</v>
      </c>
      <c r="CE448" s="90">
        <f t="shared" si="64"/>
        <v>1.927191999999986</v>
      </c>
      <c r="DB448" s="72">
        <v>1364</v>
      </c>
      <c r="DC448" s="90">
        <f t="shared" si="65"/>
        <v>0.97824800000004419</v>
      </c>
      <c r="DP448" s="72">
        <v>844</v>
      </c>
      <c r="DQ448" s="90">
        <f t="shared" si="66"/>
        <v>2.7750000000000226</v>
      </c>
    </row>
    <row r="449" spans="82:121" x14ac:dyDescent="0.35">
      <c r="CD449" s="72">
        <v>1195</v>
      </c>
      <c r="CE449" s="90">
        <f t="shared" si="64"/>
        <v>1.9090099999999861</v>
      </c>
      <c r="DB449" s="72">
        <v>1365</v>
      </c>
      <c r="DC449" s="90">
        <f t="shared" si="65"/>
        <v>0.96919000000004418</v>
      </c>
      <c r="DP449" s="72">
        <v>845</v>
      </c>
      <c r="DQ449" s="90">
        <f t="shared" si="66"/>
        <v>2.7812500000000226</v>
      </c>
    </row>
    <row r="450" spans="82:121" x14ac:dyDescent="0.35">
      <c r="CD450" s="100">
        <v>1196</v>
      </c>
      <c r="CE450" s="90">
        <f t="shared" si="64"/>
        <v>1.8908279999999862</v>
      </c>
      <c r="DB450" s="72">
        <v>1366</v>
      </c>
      <c r="DC450" s="90">
        <f t="shared" si="65"/>
        <v>0.96013200000004417</v>
      </c>
      <c r="DP450" s="72">
        <v>846</v>
      </c>
      <c r="DQ450" s="90">
        <f t="shared" si="66"/>
        <v>2.7875000000000227</v>
      </c>
    </row>
    <row r="451" spans="82:121" x14ac:dyDescent="0.35">
      <c r="CD451" s="72">
        <v>1197</v>
      </c>
      <c r="CE451" s="90">
        <f t="shared" si="64"/>
        <v>1.8726459999999863</v>
      </c>
      <c r="DB451" s="72">
        <v>1367</v>
      </c>
      <c r="DC451" s="90">
        <f t="shared" si="65"/>
        <v>0.95107400000004416</v>
      </c>
      <c r="DP451" s="72">
        <v>847</v>
      </c>
      <c r="DQ451" s="90">
        <f t="shared" si="66"/>
        <v>2.7937500000000228</v>
      </c>
    </row>
    <row r="452" spans="82:121" x14ac:dyDescent="0.35">
      <c r="CD452" s="100">
        <v>1198</v>
      </c>
      <c r="CE452" s="90">
        <f t="shared" si="64"/>
        <v>1.8544639999999863</v>
      </c>
      <c r="DB452" s="72">
        <v>1368</v>
      </c>
      <c r="DC452" s="90">
        <f t="shared" si="65"/>
        <v>0.94201600000004415</v>
      </c>
      <c r="DP452" s="72">
        <v>848</v>
      </c>
      <c r="DQ452" s="90">
        <f t="shared" si="66"/>
        <v>2.8000000000000229</v>
      </c>
    </row>
    <row r="453" spans="82:121" x14ac:dyDescent="0.35">
      <c r="CD453" s="72">
        <v>1199</v>
      </c>
      <c r="CE453" s="90">
        <f t="shared" si="64"/>
        <v>1.8362819999999864</v>
      </c>
      <c r="DB453" s="72">
        <v>1369</v>
      </c>
      <c r="DC453" s="90">
        <f t="shared" si="65"/>
        <v>0.93295800000004414</v>
      </c>
      <c r="DP453" s="72">
        <v>849</v>
      </c>
      <c r="DQ453" s="90">
        <f t="shared" si="66"/>
        <v>2.806250000000023</v>
      </c>
    </row>
    <row r="454" spans="82:121" x14ac:dyDescent="0.35">
      <c r="CD454" s="100">
        <v>1200</v>
      </c>
      <c r="CE454" s="90">
        <f t="shared" ref="CE454:CE517" si="67">CE453-0.018182</f>
        <v>1.8180999999999865</v>
      </c>
      <c r="DB454" s="72">
        <v>1370</v>
      </c>
      <c r="DC454" s="90">
        <f t="shared" ref="DC454:DC517" si="68">DC453-0.009058</f>
        <v>0.92390000000004413</v>
      </c>
      <c r="DP454" s="72">
        <v>850</v>
      </c>
      <c r="DQ454" s="90">
        <f t="shared" ref="DQ454:DQ517" si="69">DQ453+0.00625</f>
        <v>2.8125000000000231</v>
      </c>
    </row>
    <row r="455" spans="82:121" x14ac:dyDescent="0.35">
      <c r="CD455" s="72">
        <v>1201</v>
      </c>
      <c r="CE455" s="90">
        <f t="shared" si="67"/>
        <v>1.7999179999999866</v>
      </c>
      <c r="DB455" s="72">
        <v>1371</v>
      </c>
      <c r="DC455" s="90">
        <f t="shared" si="68"/>
        <v>0.91484200000004412</v>
      </c>
      <c r="DP455" s="72">
        <v>851</v>
      </c>
      <c r="DQ455" s="90">
        <f t="shared" si="69"/>
        <v>2.8187500000000232</v>
      </c>
    </row>
    <row r="456" spans="82:121" x14ac:dyDescent="0.35">
      <c r="CD456" s="100">
        <v>1202</v>
      </c>
      <c r="CE456" s="90">
        <f t="shared" si="67"/>
        <v>1.7817359999999867</v>
      </c>
      <c r="DB456" s="72">
        <v>1372</v>
      </c>
      <c r="DC456" s="90">
        <f t="shared" si="68"/>
        <v>0.90578400000004411</v>
      </c>
      <c r="DP456" s="72">
        <v>852</v>
      </c>
      <c r="DQ456" s="90">
        <f t="shared" si="69"/>
        <v>2.8250000000000233</v>
      </c>
    </row>
    <row r="457" spans="82:121" x14ac:dyDescent="0.35">
      <c r="CD457" s="72">
        <v>1203</v>
      </c>
      <c r="CE457" s="90">
        <f t="shared" si="67"/>
        <v>1.7635539999999867</v>
      </c>
      <c r="DB457" s="72">
        <v>1373</v>
      </c>
      <c r="DC457" s="90">
        <f t="shared" si="68"/>
        <v>0.8967260000000441</v>
      </c>
      <c r="DP457" s="72">
        <v>853</v>
      </c>
      <c r="DQ457" s="90">
        <f t="shared" si="69"/>
        <v>2.8312500000000234</v>
      </c>
    </row>
    <row r="458" spans="82:121" x14ac:dyDescent="0.35">
      <c r="CD458" s="100">
        <v>1204</v>
      </c>
      <c r="CE458" s="90">
        <f t="shared" si="67"/>
        <v>1.7453719999999868</v>
      </c>
      <c r="DB458" s="72">
        <v>1374</v>
      </c>
      <c r="DC458" s="90">
        <f t="shared" si="68"/>
        <v>0.88766800000004409</v>
      </c>
      <c r="DP458" s="72">
        <v>854</v>
      </c>
      <c r="DQ458" s="90">
        <f t="shared" si="69"/>
        <v>2.8375000000000234</v>
      </c>
    </row>
    <row r="459" spans="82:121" x14ac:dyDescent="0.35">
      <c r="CD459" s="72">
        <v>1205</v>
      </c>
      <c r="CE459" s="90">
        <f t="shared" si="67"/>
        <v>1.7271899999999869</v>
      </c>
      <c r="DB459" s="72">
        <v>1375</v>
      </c>
      <c r="DC459" s="90">
        <f t="shared" si="68"/>
        <v>0.87861000000004408</v>
      </c>
      <c r="DP459" s="72">
        <v>855</v>
      </c>
      <c r="DQ459" s="90">
        <f t="shared" si="69"/>
        <v>2.8437500000000235</v>
      </c>
    </row>
    <row r="460" spans="82:121" x14ac:dyDescent="0.35">
      <c r="CD460" s="100">
        <v>1206</v>
      </c>
      <c r="CE460" s="90">
        <f t="shared" si="67"/>
        <v>1.709007999999987</v>
      </c>
      <c r="DB460" s="72">
        <v>1376</v>
      </c>
      <c r="DC460" s="90">
        <f t="shared" si="68"/>
        <v>0.86955200000004407</v>
      </c>
      <c r="DP460" s="72">
        <v>856</v>
      </c>
      <c r="DQ460" s="90">
        <f t="shared" si="69"/>
        <v>2.8500000000000236</v>
      </c>
    </row>
    <row r="461" spans="82:121" x14ac:dyDescent="0.35">
      <c r="CD461" s="72">
        <v>1207</v>
      </c>
      <c r="CE461" s="90">
        <f t="shared" si="67"/>
        <v>1.6908259999999871</v>
      </c>
      <c r="DB461" s="72">
        <v>1377</v>
      </c>
      <c r="DC461" s="90">
        <f t="shared" si="68"/>
        <v>0.86049400000004406</v>
      </c>
      <c r="DP461" s="72">
        <v>857</v>
      </c>
      <c r="DQ461" s="90">
        <f t="shared" si="69"/>
        <v>2.8562500000000237</v>
      </c>
    </row>
    <row r="462" spans="82:121" x14ac:dyDescent="0.35">
      <c r="CD462" s="100">
        <v>1208</v>
      </c>
      <c r="CE462" s="90">
        <f t="shared" si="67"/>
        <v>1.6726439999999871</v>
      </c>
      <c r="DB462" s="72">
        <v>1378</v>
      </c>
      <c r="DC462" s="90">
        <f t="shared" si="68"/>
        <v>0.85143600000004405</v>
      </c>
      <c r="DP462" s="72">
        <v>858</v>
      </c>
      <c r="DQ462" s="90">
        <f t="shared" si="69"/>
        <v>2.8625000000000238</v>
      </c>
    </row>
    <row r="463" spans="82:121" x14ac:dyDescent="0.35">
      <c r="CD463" s="72">
        <v>1209</v>
      </c>
      <c r="CE463" s="90">
        <f t="shared" si="67"/>
        <v>1.6544619999999872</v>
      </c>
      <c r="DB463" s="72">
        <v>1379</v>
      </c>
      <c r="DC463" s="90">
        <f t="shared" si="68"/>
        <v>0.84237800000004404</v>
      </c>
      <c r="DP463" s="72">
        <v>859</v>
      </c>
      <c r="DQ463" s="90">
        <f t="shared" si="69"/>
        <v>2.8687500000000239</v>
      </c>
    </row>
    <row r="464" spans="82:121" x14ac:dyDescent="0.35">
      <c r="CD464" s="100">
        <v>1210</v>
      </c>
      <c r="CE464" s="90">
        <f t="shared" si="67"/>
        <v>1.6362799999999873</v>
      </c>
      <c r="DB464" s="72">
        <v>1380</v>
      </c>
      <c r="DC464" s="90">
        <f t="shared" si="68"/>
        <v>0.83332000000004403</v>
      </c>
      <c r="DP464" s="72">
        <v>860</v>
      </c>
      <c r="DQ464" s="90">
        <f t="shared" si="69"/>
        <v>2.875000000000024</v>
      </c>
    </row>
    <row r="465" spans="82:121" x14ac:dyDescent="0.35">
      <c r="CD465" s="72">
        <v>1211</v>
      </c>
      <c r="CE465" s="90">
        <f t="shared" si="67"/>
        <v>1.6180979999999874</v>
      </c>
      <c r="DB465" s="72">
        <v>1381</v>
      </c>
      <c r="DC465" s="90">
        <f t="shared" si="68"/>
        <v>0.82426200000004402</v>
      </c>
      <c r="DP465" s="72">
        <v>861</v>
      </c>
      <c r="DQ465" s="90">
        <f t="shared" si="69"/>
        <v>2.8812500000000241</v>
      </c>
    </row>
    <row r="466" spans="82:121" x14ac:dyDescent="0.35">
      <c r="CD466" s="100">
        <v>1212</v>
      </c>
      <c r="CE466" s="90">
        <f t="shared" si="67"/>
        <v>1.5999159999999875</v>
      </c>
      <c r="DB466" s="72">
        <v>1382</v>
      </c>
      <c r="DC466" s="90">
        <f t="shared" si="68"/>
        <v>0.815204000000044</v>
      </c>
      <c r="DP466" s="72">
        <v>862</v>
      </c>
      <c r="DQ466" s="90">
        <f t="shared" si="69"/>
        <v>2.8875000000000242</v>
      </c>
    </row>
    <row r="467" spans="82:121" x14ac:dyDescent="0.35">
      <c r="CD467" s="72">
        <v>1213</v>
      </c>
      <c r="CE467" s="90">
        <f t="shared" si="67"/>
        <v>1.5817339999999875</v>
      </c>
      <c r="DB467" s="72">
        <v>1383</v>
      </c>
      <c r="DC467" s="90">
        <f t="shared" si="68"/>
        <v>0.80614600000004399</v>
      </c>
      <c r="DP467" s="72">
        <v>863</v>
      </c>
      <c r="DQ467" s="90">
        <f t="shared" si="69"/>
        <v>2.8937500000000242</v>
      </c>
    </row>
    <row r="468" spans="82:121" x14ac:dyDescent="0.35">
      <c r="CD468" s="100">
        <v>1214</v>
      </c>
      <c r="CE468" s="90">
        <f t="shared" si="67"/>
        <v>1.5635519999999876</v>
      </c>
      <c r="DB468" s="72">
        <v>1384</v>
      </c>
      <c r="DC468" s="90">
        <f t="shared" si="68"/>
        <v>0.79708800000004398</v>
      </c>
      <c r="DP468" s="72">
        <v>864</v>
      </c>
      <c r="DQ468" s="90">
        <f t="shared" si="69"/>
        <v>2.9000000000000243</v>
      </c>
    </row>
    <row r="469" spans="82:121" x14ac:dyDescent="0.35">
      <c r="CD469" s="72">
        <v>1215</v>
      </c>
      <c r="CE469" s="90">
        <f t="shared" si="67"/>
        <v>1.5453699999999877</v>
      </c>
      <c r="DB469" s="72">
        <v>1385</v>
      </c>
      <c r="DC469" s="90">
        <f t="shared" si="68"/>
        <v>0.78803000000004397</v>
      </c>
      <c r="DP469" s="72">
        <v>865</v>
      </c>
      <c r="DQ469" s="90">
        <f t="shared" si="69"/>
        <v>2.9062500000000244</v>
      </c>
    </row>
    <row r="470" spans="82:121" x14ac:dyDescent="0.35">
      <c r="CD470" s="100">
        <v>1216</v>
      </c>
      <c r="CE470" s="90">
        <f t="shared" si="67"/>
        <v>1.5271879999999878</v>
      </c>
      <c r="DB470" s="72">
        <v>1386</v>
      </c>
      <c r="DC470" s="90">
        <f t="shared" si="68"/>
        <v>0.77897200000004396</v>
      </c>
      <c r="DP470" s="72">
        <v>866</v>
      </c>
      <c r="DQ470" s="90">
        <f t="shared" si="69"/>
        <v>2.9125000000000245</v>
      </c>
    </row>
    <row r="471" spans="82:121" x14ac:dyDescent="0.35">
      <c r="CD471" s="72">
        <v>1217</v>
      </c>
      <c r="CE471" s="90">
        <f t="shared" si="67"/>
        <v>1.5090059999999879</v>
      </c>
      <c r="DB471" s="72">
        <v>1387</v>
      </c>
      <c r="DC471" s="90">
        <f t="shared" si="68"/>
        <v>0.76991400000004395</v>
      </c>
      <c r="DP471" s="72">
        <v>867</v>
      </c>
      <c r="DQ471" s="90">
        <f t="shared" si="69"/>
        <v>2.9187500000000246</v>
      </c>
    </row>
    <row r="472" spans="82:121" x14ac:dyDescent="0.35">
      <c r="CD472" s="100">
        <v>1218</v>
      </c>
      <c r="CE472" s="90">
        <f t="shared" si="67"/>
        <v>1.4908239999999879</v>
      </c>
      <c r="DB472" s="72">
        <v>1388</v>
      </c>
      <c r="DC472" s="90">
        <f t="shared" si="68"/>
        <v>0.76085600000004394</v>
      </c>
      <c r="DP472" s="72">
        <v>868</v>
      </c>
      <c r="DQ472" s="90">
        <f t="shared" si="69"/>
        <v>2.9250000000000247</v>
      </c>
    </row>
    <row r="473" spans="82:121" x14ac:dyDescent="0.35">
      <c r="CD473" s="72">
        <v>1219</v>
      </c>
      <c r="CE473" s="90">
        <f t="shared" si="67"/>
        <v>1.472641999999988</v>
      </c>
      <c r="DB473" s="72">
        <v>1389</v>
      </c>
      <c r="DC473" s="90">
        <f t="shared" si="68"/>
        <v>0.75179800000004393</v>
      </c>
      <c r="DP473" s="72">
        <v>869</v>
      </c>
      <c r="DQ473" s="90">
        <f t="shared" si="69"/>
        <v>2.9312500000000248</v>
      </c>
    </row>
    <row r="474" spans="82:121" x14ac:dyDescent="0.35">
      <c r="CD474" s="100">
        <v>1220</v>
      </c>
      <c r="CE474" s="90">
        <f t="shared" si="67"/>
        <v>1.4544599999999881</v>
      </c>
      <c r="DB474" s="72">
        <v>1390</v>
      </c>
      <c r="DC474" s="90">
        <f t="shared" si="68"/>
        <v>0.74274000000004392</v>
      </c>
      <c r="DP474" s="72">
        <v>870</v>
      </c>
      <c r="DQ474" s="90">
        <f t="shared" si="69"/>
        <v>2.9375000000000249</v>
      </c>
    </row>
    <row r="475" spans="82:121" x14ac:dyDescent="0.35">
      <c r="CD475" s="72">
        <v>1221</v>
      </c>
      <c r="CE475" s="90">
        <f t="shared" si="67"/>
        <v>1.4362779999999882</v>
      </c>
      <c r="DB475" s="72">
        <v>1391</v>
      </c>
      <c r="DC475" s="90">
        <f t="shared" si="68"/>
        <v>0.73368200000004391</v>
      </c>
      <c r="DP475" s="72">
        <v>871</v>
      </c>
      <c r="DQ475" s="90">
        <f t="shared" si="69"/>
        <v>2.943750000000025</v>
      </c>
    </row>
    <row r="476" spans="82:121" x14ac:dyDescent="0.35">
      <c r="CD476" s="100">
        <v>1222</v>
      </c>
      <c r="CE476" s="90">
        <f t="shared" si="67"/>
        <v>1.4180959999999883</v>
      </c>
      <c r="DB476" s="72">
        <v>1392</v>
      </c>
      <c r="DC476" s="90">
        <f t="shared" si="68"/>
        <v>0.7246240000000439</v>
      </c>
      <c r="DP476" s="72">
        <v>872</v>
      </c>
      <c r="DQ476" s="90">
        <f t="shared" si="69"/>
        <v>2.950000000000025</v>
      </c>
    </row>
    <row r="477" spans="82:121" x14ac:dyDescent="0.35">
      <c r="CD477" s="72">
        <v>1223</v>
      </c>
      <c r="CE477" s="90">
        <f t="shared" si="67"/>
        <v>1.3999139999999883</v>
      </c>
      <c r="DB477" s="72">
        <v>1393</v>
      </c>
      <c r="DC477" s="90">
        <f t="shared" si="68"/>
        <v>0.71556600000004389</v>
      </c>
      <c r="DP477" s="72">
        <v>873</v>
      </c>
      <c r="DQ477" s="90">
        <f t="shared" si="69"/>
        <v>2.9562500000000251</v>
      </c>
    </row>
    <row r="478" spans="82:121" x14ac:dyDescent="0.35">
      <c r="CD478" s="100">
        <v>1224</v>
      </c>
      <c r="CE478" s="90">
        <f t="shared" si="67"/>
        <v>1.3817319999999884</v>
      </c>
      <c r="DB478" s="72">
        <v>1394</v>
      </c>
      <c r="DC478" s="90">
        <f t="shared" si="68"/>
        <v>0.70650800000004388</v>
      </c>
      <c r="DP478" s="72">
        <v>874</v>
      </c>
      <c r="DQ478" s="90">
        <f t="shared" si="69"/>
        <v>2.9625000000000252</v>
      </c>
    </row>
    <row r="479" spans="82:121" x14ac:dyDescent="0.35">
      <c r="CD479" s="72">
        <v>1225</v>
      </c>
      <c r="CE479" s="90">
        <f t="shared" si="67"/>
        <v>1.3635499999999885</v>
      </c>
      <c r="DB479" s="72">
        <v>1395</v>
      </c>
      <c r="DC479" s="90">
        <f t="shared" si="68"/>
        <v>0.69745000000004387</v>
      </c>
      <c r="DP479" s="72">
        <v>875</v>
      </c>
      <c r="DQ479" s="90">
        <f t="shared" si="69"/>
        <v>2.9687500000000253</v>
      </c>
    </row>
    <row r="480" spans="82:121" x14ac:dyDescent="0.35">
      <c r="CD480" s="100">
        <v>1226</v>
      </c>
      <c r="CE480" s="90">
        <f t="shared" si="67"/>
        <v>1.3453679999999886</v>
      </c>
      <c r="DB480" s="72">
        <v>1396</v>
      </c>
      <c r="DC480" s="90">
        <f t="shared" si="68"/>
        <v>0.68839200000004386</v>
      </c>
      <c r="DP480" s="72">
        <v>876</v>
      </c>
      <c r="DQ480" s="90">
        <f t="shared" si="69"/>
        <v>2.9750000000000254</v>
      </c>
    </row>
    <row r="481" spans="82:121" x14ac:dyDescent="0.35">
      <c r="CD481" s="72">
        <v>1227</v>
      </c>
      <c r="CE481" s="90">
        <f t="shared" si="67"/>
        <v>1.3271859999999887</v>
      </c>
      <c r="DB481" s="72">
        <v>1397</v>
      </c>
      <c r="DC481" s="90">
        <f t="shared" si="68"/>
        <v>0.67933400000004385</v>
      </c>
      <c r="DP481" s="72">
        <v>877</v>
      </c>
      <c r="DQ481" s="90">
        <f t="shared" si="69"/>
        <v>2.9812500000000255</v>
      </c>
    </row>
    <row r="482" spans="82:121" x14ac:dyDescent="0.35">
      <c r="CD482" s="100">
        <v>1228</v>
      </c>
      <c r="CE482" s="90">
        <f t="shared" si="67"/>
        <v>1.3090039999999887</v>
      </c>
      <c r="DB482" s="72">
        <v>1398</v>
      </c>
      <c r="DC482" s="90">
        <f t="shared" si="68"/>
        <v>0.67027600000004384</v>
      </c>
      <c r="DP482" s="72">
        <v>878</v>
      </c>
      <c r="DQ482" s="90">
        <f t="shared" si="69"/>
        <v>2.9875000000000256</v>
      </c>
    </row>
    <row r="483" spans="82:121" x14ac:dyDescent="0.35">
      <c r="CD483" s="72">
        <v>1229</v>
      </c>
      <c r="CE483" s="90">
        <f t="shared" si="67"/>
        <v>1.2908219999999888</v>
      </c>
      <c r="DB483" s="72">
        <v>1399</v>
      </c>
      <c r="DC483" s="90">
        <f t="shared" si="68"/>
        <v>0.66121800000004383</v>
      </c>
      <c r="DP483" s="72">
        <v>879</v>
      </c>
      <c r="DQ483" s="90">
        <f t="shared" si="69"/>
        <v>2.9937500000000257</v>
      </c>
    </row>
    <row r="484" spans="82:121" x14ac:dyDescent="0.35">
      <c r="CD484" s="100">
        <v>1230</v>
      </c>
      <c r="CE484" s="90">
        <f t="shared" si="67"/>
        <v>1.2726399999999889</v>
      </c>
      <c r="DB484" s="72">
        <v>1400</v>
      </c>
      <c r="DC484" s="90">
        <f t="shared" si="68"/>
        <v>0.65216000000004382</v>
      </c>
      <c r="DP484" s="72">
        <v>880</v>
      </c>
      <c r="DQ484" s="90">
        <f t="shared" si="69"/>
        <v>3.0000000000000258</v>
      </c>
    </row>
    <row r="485" spans="82:121" x14ac:dyDescent="0.35">
      <c r="CD485" s="72">
        <v>1231</v>
      </c>
      <c r="CE485" s="90">
        <f t="shared" si="67"/>
        <v>1.254457999999989</v>
      </c>
      <c r="DB485" s="72">
        <v>1401</v>
      </c>
      <c r="DC485" s="90">
        <f t="shared" si="68"/>
        <v>0.64310200000004381</v>
      </c>
      <c r="DP485" s="72">
        <v>881</v>
      </c>
      <c r="DQ485" s="90">
        <f t="shared" si="69"/>
        <v>3.0062500000000258</v>
      </c>
    </row>
    <row r="486" spans="82:121" x14ac:dyDescent="0.35">
      <c r="CD486" s="100">
        <v>1232</v>
      </c>
      <c r="CE486" s="90">
        <f t="shared" si="67"/>
        <v>1.2362759999999891</v>
      </c>
      <c r="DB486" s="72">
        <v>1402</v>
      </c>
      <c r="DC486" s="90">
        <f t="shared" si="68"/>
        <v>0.63404400000004379</v>
      </c>
      <c r="DP486" s="72">
        <v>882</v>
      </c>
      <c r="DQ486" s="90">
        <f t="shared" si="69"/>
        <v>3.0125000000000259</v>
      </c>
    </row>
    <row r="487" spans="82:121" x14ac:dyDescent="0.35">
      <c r="CD487" s="72">
        <v>1233</v>
      </c>
      <c r="CE487" s="90">
        <f t="shared" si="67"/>
        <v>1.2180939999999891</v>
      </c>
      <c r="DB487" s="72">
        <v>1403</v>
      </c>
      <c r="DC487" s="90">
        <f t="shared" si="68"/>
        <v>0.62498600000004378</v>
      </c>
      <c r="DP487" s="72">
        <v>883</v>
      </c>
      <c r="DQ487" s="90">
        <f t="shared" si="69"/>
        <v>3.018750000000026</v>
      </c>
    </row>
    <row r="488" spans="82:121" x14ac:dyDescent="0.35">
      <c r="CD488" s="100">
        <v>1234</v>
      </c>
      <c r="CE488" s="90">
        <f t="shared" si="67"/>
        <v>1.1999119999999892</v>
      </c>
      <c r="DB488" s="72">
        <v>1404</v>
      </c>
      <c r="DC488" s="90">
        <f t="shared" si="68"/>
        <v>0.61592800000004377</v>
      </c>
      <c r="DP488" s="72">
        <v>884</v>
      </c>
      <c r="DQ488" s="90">
        <f t="shared" si="69"/>
        <v>3.0250000000000261</v>
      </c>
    </row>
    <row r="489" spans="82:121" x14ac:dyDescent="0.35">
      <c r="CD489" s="72">
        <v>1235</v>
      </c>
      <c r="CE489" s="90">
        <f t="shared" si="67"/>
        <v>1.1817299999999893</v>
      </c>
      <c r="DB489" s="72">
        <v>1405</v>
      </c>
      <c r="DC489" s="90">
        <f t="shared" si="68"/>
        <v>0.60687000000004376</v>
      </c>
      <c r="DP489" s="72">
        <v>885</v>
      </c>
      <c r="DQ489" s="90">
        <f t="shared" si="69"/>
        <v>3.0312500000000262</v>
      </c>
    </row>
    <row r="490" spans="82:121" x14ac:dyDescent="0.35">
      <c r="CD490" s="100">
        <v>1236</v>
      </c>
      <c r="CE490" s="90">
        <f t="shared" si="67"/>
        <v>1.1635479999999894</v>
      </c>
      <c r="DB490" s="72">
        <v>1406</v>
      </c>
      <c r="DC490" s="90">
        <f t="shared" si="68"/>
        <v>0.59781200000004375</v>
      </c>
      <c r="DP490" s="72">
        <v>886</v>
      </c>
      <c r="DQ490" s="90">
        <f t="shared" si="69"/>
        <v>3.0375000000000263</v>
      </c>
    </row>
    <row r="491" spans="82:121" x14ac:dyDescent="0.35">
      <c r="CD491" s="72">
        <v>1237</v>
      </c>
      <c r="CE491" s="90">
        <f t="shared" si="67"/>
        <v>1.1453659999999894</v>
      </c>
      <c r="DB491" s="72">
        <v>1407</v>
      </c>
      <c r="DC491" s="90">
        <f t="shared" si="68"/>
        <v>0.58875400000004374</v>
      </c>
      <c r="DP491" s="72">
        <v>887</v>
      </c>
      <c r="DQ491" s="90">
        <f t="shared" si="69"/>
        <v>3.0437500000000264</v>
      </c>
    </row>
    <row r="492" spans="82:121" x14ac:dyDescent="0.35">
      <c r="CD492" s="100">
        <v>1238</v>
      </c>
      <c r="CE492" s="90">
        <f t="shared" si="67"/>
        <v>1.1271839999999895</v>
      </c>
      <c r="DB492" s="72">
        <v>1408</v>
      </c>
      <c r="DC492" s="90">
        <f t="shared" si="68"/>
        <v>0.57969600000004373</v>
      </c>
      <c r="DP492" s="72">
        <v>888</v>
      </c>
      <c r="DQ492" s="90">
        <f t="shared" si="69"/>
        <v>3.0500000000000265</v>
      </c>
    </row>
    <row r="493" spans="82:121" x14ac:dyDescent="0.35">
      <c r="CD493" s="72">
        <v>1239</v>
      </c>
      <c r="CE493" s="90">
        <f t="shared" si="67"/>
        <v>1.1090019999999896</v>
      </c>
      <c r="DB493" s="72">
        <v>1409</v>
      </c>
      <c r="DC493" s="90">
        <f t="shared" si="68"/>
        <v>0.57063800000004372</v>
      </c>
      <c r="DP493" s="72">
        <v>889</v>
      </c>
      <c r="DQ493" s="90">
        <f t="shared" si="69"/>
        <v>3.0562500000000266</v>
      </c>
    </row>
    <row r="494" spans="82:121" x14ac:dyDescent="0.35">
      <c r="CD494" s="100">
        <v>1240</v>
      </c>
      <c r="CE494" s="90">
        <f t="shared" si="67"/>
        <v>1.0908199999999897</v>
      </c>
      <c r="DB494" s="72">
        <v>1410</v>
      </c>
      <c r="DC494" s="90">
        <f t="shared" si="68"/>
        <v>0.56158000000004371</v>
      </c>
      <c r="DP494" s="72">
        <v>890</v>
      </c>
      <c r="DQ494" s="90">
        <f t="shared" si="69"/>
        <v>3.0625000000000266</v>
      </c>
    </row>
    <row r="495" spans="82:121" x14ac:dyDescent="0.35">
      <c r="CD495" s="72">
        <v>1241</v>
      </c>
      <c r="CE495" s="90">
        <f t="shared" si="67"/>
        <v>1.0726379999999898</v>
      </c>
      <c r="DB495" s="72">
        <v>1411</v>
      </c>
      <c r="DC495" s="90">
        <f t="shared" si="68"/>
        <v>0.5525220000000437</v>
      </c>
      <c r="DP495" s="72">
        <v>891</v>
      </c>
      <c r="DQ495" s="90">
        <f t="shared" si="69"/>
        <v>3.0687500000000267</v>
      </c>
    </row>
    <row r="496" spans="82:121" x14ac:dyDescent="0.35">
      <c r="CD496" s="100">
        <v>1242</v>
      </c>
      <c r="CE496" s="90">
        <f t="shared" si="67"/>
        <v>1.0544559999999898</v>
      </c>
      <c r="DB496" s="72">
        <v>1412</v>
      </c>
      <c r="DC496" s="90">
        <f t="shared" si="68"/>
        <v>0.54346400000004369</v>
      </c>
      <c r="DP496" s="72">
        <v>892</v>
      </c>
      <c r="DQ496" s="90">
        <f t="shared" si="69"/>
        <v>3.0750000000000268</v>
      </c>
    </row>
    <row r="497" spans="82:121" x14ac:dyDescent="0.35">
      <c r="CD497" s="72">
        <v>1243</v>
      </c>
      <c r="CE497" s="90">
        <f t="shared" si="67"/>
        <v>1.0362739999999899</v>
      </c>
      <c r="DB497" s="72">
        <v>1413</v>
      </c>
      <c r="DC497" s="90">
        <f t="shared" si="68"/>
        <v>0.53440600000004368</v>
      </c>
      <c r="DP497" s="72">
        <v>893</v>
      </c>
      <c r="DQ497" s="90">
        <f t="shared" si="69"/>
        <v>3.0812500000000269</v>
      </c>
    </row>
    <row r="498" spans="82:121" x14ac:dyDescent="0.35">
      <c r="CD498" s="100">
        <v>1244</v>
      </c>
      <c r="CE498" s="90">
        <f t="shared" si="67"/>
        <v>1.01809199999999</v>
      </c>
      <c r="DB498" s="72">
        <v>1414</v>
      </c>
      <c r="DC498" s="90">
        <f t="shared" si="68"/>
        <v>0.52534800000004367</v>
      </c>
      <c r="DP498" s="72">
        <v>894</v>
      </c>
      <c r="DQ498" s="90">
        <f t="shared" si="69"/>
        <v>3.087500000000027</v>
      </c>
    </row>
    <row r="499" spans="82:121" x14ac:dyDescent="0.35">
      <c r="CD499" s="72">
        <v>1245</v>
      </c>
      <c r="CE499" s="90">
        <f t="shared" si="67"/>
        <v>0.99990999999998997</v>
      </c>
      <c r="DB499" s="72">
        <v>1415</v>
      </c>
      <c r="DC499" s="90">
        <f t="shared" si="68"/>
        <v>0.51629000000004366</v>
      </c>
      <c r="DP499" s="72">
        <v>895</v>
      </c>
      <c r="DQ499" s="90">
        <f t="shared" si="69"/>
        <v>3.0937500000000271</v>
      </c>
    </row>
    <row r="500" spans="82:121" x14ac:dyDescent="0.35">
      <c r="CD500" s="100">
        <v>1246</v>
      </c>
      <c r="CE500" s="90">
        <f t="shared" si="67"/>
        <v>0.98172799999998994</v>
      </c>
      <c r="DB500" s="72">
        <v>1416</v>
      </c>
      <c r="DC500" s="90">
        <f t="shared" si="68"/>
        <v>0.50723200000004365</v>
      </c>
      <c r="DP500" s="72">
        <v>896</v>
      </c>
      <c r="DQ500" s="90">
        <f t="shared" si="69"/>
        <v>3.1000000000000272</v>
      </c>
    </row>
    <row r="501" spans="82:121" x14ac:dyDescent="0.35">
      <c r="CD501" s="72">
        <v>1247</v>
      </c>
      <c r="CE501" s="90">
        <f t="shared" si="67"/>
        <v>0.96354599999998991</v>
      </c>
      <c r="DB501" s="72">
        <v>1417</v>
      </c>
      <c r="DC501" s="90">
        <f t="shared" si="68"/>
        <v>0.49817400000004364</v>
      </c>
      <c r="DP501" s="72">
        <v>897</v>
      </c>
      <c r="DQ501" s="90">
        <f t="shared" si="69"/>
        <v>3.1062500000000273</v>
      </c>
    </row>
    <row r="502" spans="82:121" x14ac:dyDescent="0.35">
      <c r="CD502" s="100">
        <v>1248</v>
      </c>
      <c r="CE502" s="90">
        <f t="shared" si="67"/>
        <v>0.94536399999998988</v>
      </c>
      <c r="DB502" s="72">
        <v>1418</v>
      </c>
      <c r="DC502" s="90">
        <f t="shared" si="68"/>
        <v>0.48911600000004363</v>
      </c>
      <c r="DP502" s="72">
        <v>898</v>
      </c>
      <c r="DQ502" s="90">
        <f t="shared" si="69"/>
        <v>3.1125000000000274</v>
      </c>
    </row>
    <row r="503" spans="82:121" x14ac:dyDescent="0.35">
      <c r="CD503" s="72">
        <v>1249</v>
      </c>
      <c r="CE503" s="90">
        <f t="shared" si="67"/>
        <v>0.92718199999998985</v>
      </c>
      <c r="DB503" s="72">
        <v>1419</v>
      </c>
      <c r="DC503" s="90">
        <f t="shared" si="68"/>
        <v>0.48005800000004362</v>
      </c>
      <c r="DP503" s="72">
        <v>899</v>
      </c>
      <c r="DQ503" s="90">
        <f t="shared" si="69"/>
        <v>3.1187500000000274</v>
      </c>
    </row>
    <row r="504" spans="82:121" x14ac:dyDescent="0.35">
      <c r="CD504" s="100">
        <v>1250</v>
      </c>
      <c r="CE504" s="90">
        <f t="shared" si="67"/>
        <v>0.90899999999998982</v>
      </c>
      <c r="DB504" s="72">
        <v>1420</v>
      </c>
      <c r="DC504" s="90">
        <f t="shared" si="68"/>
        <v>0.47100000000004361</v>
      </c>
      <c r="DP504" s="72">
        <v>900</v>
      </c>
      <c r="DQ504" s="90">
        <f t="shared" si="69"/>
        <v>3.1250000000000275</v>
      </c>
    </row>
    <row r="505" spans="82:121" x14ac:dyDescent="0.35">
      <c r="CD505" s="72">
        <v>1251</v>
      </c>
      <c r="CE505" s="90">
        <f t="shared" si="67"/>
        <v>0.89081799999998978</v>
      </c>
      <c r="DB505" s="72">
        <v>1421</v>
      </c>
      <c r="DC505" s="90">
        <f t="shared" si="68"/>
        <v>0.4619420000000436</v>
      </c>
      <c r="DP505" s="72">
        <v>901</v>
      </c>
      <c r="DQ505" s="90">
        <f t="shared" si="69"/>
        <v>3.1312500000000276</v>
      </c>
    </row>
    <row r="506" spans="82:121" x14ac:dyDescent="0.35">
      <c r="CD506" s="100">
        <v>1252</v>
      </c>
      <c r="CE506" s="90">
        <f t="shared" si="67"/>
        <v>0.87263599999998975</v>
      </c>
      <c r="DB506" s="72">
        <v>1422</v>
      </c>
      <c r="DC506" s="90">
        <f t="shared" si="68"/>
        <v>0.45288400000004359</v>
      </c>
      <c r="DP506" s="72">
        <v>902</v>
      </c>
      <c r="DQ506" s="90">
        <f t="shared" si="69"/>
        <v>3.1375000000000277</v>
      </c>
    </row>
    <row r="507" spans="82:121" x14ac:dyDescent="0.35">
      <c r="CD507" s="72">
        <v>1253</v>
      </c>
      <c r="CE507" s="90">
        <f t="shared" si="67"/>
        <v>0.85445399999998972</v>
      </c>
      <c r="DB507" s="72">
        <v>1423</v>
      </c>
      <c r="DC507" s="90">
        <f t="shared" si="68"/>
        <v>0.44382600000004357</v>
      </c>
      <c r="DP507" s="72">
        <v>903</v>
      </c>
      <c r="DQ507" s="90">
        <f t="shared" si="69"/>
        <v>3.1437500000000278</v>
      </c>
    </row>
    <row r="508" spans="82:121" x14ac:dyDescent="0.35">
      <c r="CD508" s="100">
        <v>1254</v>
      </c>
      <c r="CE508" s="90">
        <f t="shared" si="67"/>
        <v>0.83627199999998969</v>
      </c>
      <c r="DB508" s="72">
        <v>1424</v>
      </c>
      <c r="DC508" s="90">
        <f t="shared" si="68"/>
        <v>0.43476800000004356</v>
      </c>
      <c r="DP508" s="72">
        <v>904</v>
      </c>
      <c r="DQ508" s="90">
        <f t="shared" si="69"/>
        <v>3.1500000000000279</v>
      </c>
    </row>
    <row r="509" spans="82:121" x14ac:dyDescent="0.35">
      <c r="CD509" s="72">
        <v>1255</v>
      </c>
      <c r="CE509" s="90">
        <f t="shared" si="67"/>
        <v>0.81808999999998966</v>
      </c>
      <c r="DB509" s="72">
        <v>1425</v>
      </c>
      <c r="DC509" s="90">
        <f t="shared" si="68"/>
        <v>0.42571000000004355</v>
      </c>
      <c r="DP509" s="72">
        <v>905</v>
      </c>
      <c r="DQ509" s="90">
        <f t="shared" si="69"/>
        <v>3.156250000000028</v>
      </c>
    </row>
    <row r="510" spans="82:121" x14ac:dyDescent="0.35">
      <c r="CD510" s="100">
        <v>1256</v>
      </c>
      <c r="CE510" s="90">
        <f t="shared" si="67"/>
        <v>0.79990799999998963</v>
      </c>
      <c r="DB510" s="72">
        <v>1426</v>
      </c>
      <c r="DC510" s="90">
        <f t="shared" si="68"/>
        <v>0.41665200000004354</v>
      </c>
      <c r="DP510" s="72">
        <v>906</v>
      </c>
      <c r="DQ510" s="90">
        <f t="shared" si="69"/>
        <v>3.1625000000000281</v>
      </c>
    </row>
    <row r="511" spans="82:121" x14ac:dyDescent="0.35">
      <c r="CD511" s="72">
        <v>1257</v>
      </c>
      <c r="CE511" s="90">
        <f t="shared" si="67"/>
        <v>0.7817259999999896</v>
      </c>
      <c r="DB511" s="72">
        <v>1427</v>
      </c>
      <c r="DC511" s="90">
        <f t="shared" si="68"/>
        <v>0.40759400000004353</v>
      </c>
      <c r="DP511" s="72">
        <v>907</v>
      </c>
      <c r="DQ511" s="90">
        <f t="shared" si="69"/>
        <v>3.1687500000000282</v>
      </c>
    </row>
    <row r="512" spans="82:121" x14ac:dyDescent="0.35">
      <c r="CD512" s="100">
        <v>1258</v>
      </c>
      <c r="CE512" s="90">
        <f t="shared" si="67"/>
        <v>0.76354399999998956</v>
      </c>
      <c r="DB512" s="72">
        <v>1428</v>
      </c>
      <c r="DC512" s="90">
        <f t="shared" si="68"/>
        <v>0.39853600000004352</v>
      </c>
      <c r="DP512" s="72">
        <v>908</v>
      </c>
      <c r="DQ512" s="90">
        <f t="shared" si="69"/>
        <v>3.1750000000000282</v>
      </c>
    </row>
    <row r="513" spans="82:121" x14ac:dyDescent="0.35">
      <c r="CD513" s="72">
        <v>1259</v>
      </c>
      <c r="CE513" s="90">
        <f t="shared" si="67"/>
        <v>0.74536199999998953</v>
      </c>
      <c r="DB513" s="72">
        <v>1429</v>
      </c>
      <c r="DC513" s="90">
        <f t="shared" si="68"/>
        <v>0.38947800000004351</v>
      </c>
      <c r="DP513" s="72">
        <v>909</v>
      </c>
      <c r="DQ513" s="90">
        <f t="shared" si="69"/>
        <v>3.1812500000000283</v>
      </c>
    </row>
    <row r="514" spans="82:121" x14ac:dyDescent="0.35">
      <c r="CD514" s="100">
        <v>1260</v>
      </c>
      <c r="CE514" s="90">
        <f t="shared" si="67"/>
        <v>0.7271799999999895</v>
      </c>
      <c r="DB514" s="72">
        <v>1430</v>
      </c>
      <c r="DC514" s="90">
        <f t="shared" si="68"/>
        <v>0.3804200000000435</v>
      </c>
      <c r="DP514" s="72">
        <v>910</v>
      </c>
      <c r="DQ514" s="90">
        <f t="shared" si="69"/>
        <v>3.1875000000000284</v>
      </c>
    </row>
    <row r="515" spans="82:121" x14ac:dyDescent="0.35">
      <c r="CD515" s="72">
        <v>1261</v>
      </c>
      <c r="CE515" s="90">
        <f t="shared" si="67"/>
        <v>0.70899799999998947</v>
      </c>
      <c r="DB515" s="72">
        <v>1431</v>
      </c>
      <c r="DC515" s="90">
        <f t="shared" si="68"/>
        <v>0.37136200000004349</v>
      </c>
      <c r="DP515" s="72">
        <v>911</v>
      </c>
      <c r="DQ515" s="90">
        <f t="shared" si="69"/>
        <v>3.1937500000000285</v>
      </c>
    </row>
    <row r="516" spans="82:121" x14ac:dyDescent="0.35">
      <c r="CD516" s="100">
        <v>1262</v>
      </c>
      <c r="CE516" s="90">
        <f t="shared" si="67"/>
        <v>0.69081599999998944</v>
      </c>
      <c r="DB516" s="72">
        <v>1432</v>
      </c>
      <c r="DC516" s="90">
        <f t="shared" si="68"/>
        <v>0.36230400000004348</v>
      </c>
      <c r="DP516" s="72">
        <v>912</v>
      </c>
      <c r="DQ516" s="90">
        <f t="shared" si="69"/>
        <v>3.2000000000000286</v>
      </c>
    </row>
    <row r="517" spans="82:121" x14ac:dyDescent="0.35">
      <c r="CD517" s="72">
        <v>1263</v>
      </c>
      <c r="CE517" s="90">
        <f t="shared" si="67"/>
        <v>0.67263399999998941</v>
      </c>
      <c r="DB517" s="72">
        <v>1433</v>
      </c>
      <c r="DC517" s="90">
        <f t="shared" si="68"/>
        <v>0.35324600000004347</v>
      </c>
      <c r="DP517" s="72">
        <v>913</v>
      </c>
      <c r="DQ517" s="90">
        <f t="shared" si="69"/>
        <v>3.2062500000000287</v>
      </c>
    </row>
    <row r="518" spans="82:121" x14ac:dyDescent="0.35">
      <c r="CD518" s="100">
        <v>1264</v>
      </c>
      <c r="CE518" s="90">
        <f t="shared" ref="CE518:CE553" si="70">CE517-0.018182</f>
        <v>0.65445199999998938</v>
      </c>
      <c r="DB518" s="72">
        <v>1434</v>
      </c>
      <c r="DC518" s="90">
        <f t="shared" ref="DC518:DC555" si="71">DC517-0.009058</f>
        <v>0.34418800000004346</v>
      </c>
      <c r="DP518" s="72">
        <v>914</v>
      </c>
      <c r="DQ518" s="90">
        <f t="shared" ref="DQ518:DQ581" si="72">DQ517+0.00625</f>
        <v>3.2125000000000288</v>
      </c>
    </row>
    <row r="519" spans="82:121" x14ac:dyDescent="0.35">
      <c r="CD519" s="72">
        <v>1265</v>
      </c>
      <c r="CE519" s="90">
        <f t="shared" si="70"/>
        <v>0.63626999999998934</v>
      </c>
      <c r="DB519" s="72">
        <v>1435</v>
      </c>
      <c r="DC519" s="90">
        <f t="shared" si="71"/>
        <v>0.33513000000004345</v>
      </c>
      <c r="DP519" s="72">
        <v>915</v>
      </c>
      <c r="DQ519" s="90">
        <f t="shared" si="72"/>
        <v>3.2187500000000289</v>
      </c>
    </row>
    <row r="520" spans="82:121" x14ac:dyDescent="0.35">
      <c r="CD520" s="100">
        <v>1266</v>
      </c>
      <c r="CE520" s="90">
        <f t="shared" si="70"/>
        <v>0.61808799999998931</v>
      </c>
      <c r="DB520" s="72">
        <v>1436</v>
      </c>
      <c r="DC520" s="90">
        <f t="shared" si="71"/>
        <v>0.32607200000004344</v>
      </c>
      <c r="DP520" s="72">
        <v>916</v>
      </c>
      <c r="DQ520" s="90">
        <f t="shared" si="72"/>
        <v>3.225000000000029</v>
      </c>
    </row>
    <row r="521" spans="82:121" x14ac:dyDescent="0.35">
      <c r="CD521" s="72">
        <v>1267</v>
      </c>
      <c r="CE521" s="90">
        <f t="shared" si="70"/>
        <v>0.59990599999998928</v>
      </c>
      <c r="DB521" s="72">
        <v>1437</v>
      </c>
      <c r="DC521" s="90">
        <f t="shared" si="71"/>
        <v>0.31701400000004343</v>
      </c>
      <c r="DP521" s="72">
        <v>917</v>
      </c>
      <c r="DQ521" s="90">
        <f t="shared" si="72"/>
        <v>3.231250000000029</v>
      </c>
    </row>
    <row r="522" spans="82:121" x14ac:dyDescent="0.35">
      <c r="CD522" s="100">
        <v>1268</v>
      </c>
      <c r="CE522" s="90">
        <f t="shared" si="70"/>
        <v>0.58172399999998925</v>
      </c>
      <c r="DB522" s="72">
        <v>1438</v>
      </c>
      <c r="DC522" s="90">
        <f t="shared" si="71"/>
        <v>0.30795600000004342</v>
      </c>
      <c r="DP522" s="72">
        <v>918</v>
      </c>
      <c r="DQ522" s="90">
        <f t="shared" si="72"/>
        <v>3.2375000000000291</v>
      </c>
    </row>
    <row r="523" spans="82:121" x14ac:dyDescent="0.35">
      <c r="CD523" s="72">
        <v>1269</v>
      </c>
      <c r="CE523" s="90">
        <f t="shared" si="70"/>
        <v>0.56354199999998922</v>
      </c>
      <c r="DB523" s="72">
        <v>1439</v>
      </c>
      <c r="DC523" s="90">
        <f t="shared" si="71"/>
        <v>0.29889800000004341</v>
      </c>
      <c r="DP523" s="72">
        <v>919</v>
      </c>
      <c r="DQ523" s="90">
        <f t="shared" si="72"/>
        <v>3.2437500000000292</v>
      </c>
    </row>
    <row r="524" spans="82:121" x14ac:dyDescent="0.35">
      <c r="CD524" s="100">
        <v>1270</v>
      </c>
      <c r="CE524" s="90">
        <f t="shared" si="70"/>
        <v>0.54535999999998919</v>
      </c>
      <c r="DB524" s="72">
        <v>1440</v>
      </c>
      <c r="DC524" s="90">
        <f t="shared" si="71"/>
        <v>0.2898400000000434</v>
      </c>
      <c r="DP524" s="72">
        <v>920</v>
      </c>
      <c r="DQ524" s="90">
        <f t="shared" si="72"/>
        <v>3.2500000000000293</v>
      </c>
    </row>
    <row r="525" spans="82:121" x14ac:dyDescent="0.35">
      <c r="CD525" s="72">
        <v>1271</v>
      </c>
      <c r="CE525" s="90">
        <f t="shared" si="70"/>
        <v>0.52717799999998916</v>
      </c>
      <c r="DB525" s="72">
        <v>1441</v>
      </c>
      <c r="DC525" s="90">
        <f t="shared" si="71"/>
        <v>0.28078200000004339</v>
      </c>
      <c r="DP525" s="72">
        <v>921</v>
      </c>
      <c r="DQ525" s="90">
        <f t="shared" si="72"/>
        <v>3.2562500000000294</v>
      </c>
    </row>
    <row r="526" spans="82:121" x14ac:dyDescent="0.35">
      <c r="CD526" s="100">
        <v>1272</v>
      </c>
      <c r="CE526" s="90">
        <f t="shared" si="70"/>
        <v>0.50899599999998912</v>
      </c>
      <c r="DB526" s="72">
        <v>1442</v>
      </c>
      <c r="DC526" s="90">
        <f t="shared" si="71"/>
        <v>0.27172400000004338</v>
      </c>
      <c r="DP526" s="72">
        <v>922</v>
      </c>
      <c r="DQ526" s="90">
        <f t="shared" si="72"/>
        <v>3.2625000000000295</v>
      </c>
    </row>
    <row r="527" spans="82:121" x14ac:dyDescent="0.35">
      <c r="CD527" s="72">
        <v>1273</v>
      </c>
      <c r="CE527" s="90">
        <f t="shared" si="70"/>
        <v>0.49081399999998915</v>
      </c>
      <c r="DB527" s="72">
        <v>1443</v>
      </c>
      <c r="DC527" s="90">
        <f t="shared" si="71"/>
        <v>0.26266600000004336</v>
      </c>
      <c r="DP527" s="72">
        <v>923</v>
      </c>
      <c r="DQ527" s="90">
        <f t="shared" si="72"/>
        <v>3.2687500000000296</v>
      </c>
    </row>
    <row r="528" spans="82:121" x14ac:dyDescent="0.35">
      <c r="CD528" s="100">
        <v>1274</v>
      </c>
      <c r="CE528" s="90">
        <f t="shared" si="70"/>
        <v>0.47263199999998917</v>
      </c>
      <c r="DB528" s="72">
        <v>1444</v>
      </c>
      <c r="DC528" s="90">
        <f t="shared" si="71"/>
        <v>0.25360800000004335</v>
      </c>
      <c r="DP528" s="72">
        <v>924</v>
      </c>
      <c r="DQ528" s="90">
        <f t="shared" si="72"/>
        <v>3.2750000000000297</v>
      </c>
    </row>
    <row r="529" spans="82:121" x14ac:dyDescent="0.35">
      <c r="CD529" s="72">
        <v>1275</v>
      </c>
      <c r="CE529" s="90">
        <f t="shared" si="70"/>
        <v>0.4544499999999892</v>
      </c>
      <c r="DB529" s="72">
        <v>1445</v>
      </c>
      <c r="DC529" s="90">
        <f t="shared" si="71"/>
        <v>0.24455000000004334</v>
      </c>
      <c r="DP529" s="72">
        <v>925</v>
      </c>
      <c r="DQ529" s="90">
        <f t="shared" si="72"/>
        <v>3.2812500000000298</v>
      </c>
    </row>
    <row r="530" spans="82:121" x14ac:dyDescent="0.35">
      <c r="CD530" s="100">
        <v>1276</v>
      </c>
      <c r="CE530" s="90">
        <f t="shared" si="70"/>
        <v>0.43626799999998922</v>
      </c>
      <c r="DB530" s="72">
        <v>1446</v>
      </c>
      <c r="DC530" s="90">
        <f t="shared" si="71"/>
        <v>0.23549200000004333</v>
      </c>
      <c r="DP530" s="72">
        <v>926</v>
      </c>
      <c r="DQ530" s="90">
        <f t="shared" si="72"/>
        <v>3.2875000000000298</v>
      </c>
    </row>
    <row r="531" spans="82:121" x14ac:dyDescent="0.35">
      <c r="CD531" s="72">
        <v>1277</v>
      </c>
      <c r="CE531" s="90">
        <f t="shared" si="70"/>
        <v>0.41808599999998924</v>
      </c>
      <c r="DB531" s="72">
        <v>1447</v>
      </c>
      <c r="DC531" s="90">
        <f t="shared" si="71"/>
        <v>0.22643400000004332</v>
      </c>
      <c r="DP531" s="72">
        <v>927</v>
      </c>
      <c r="DQ531" s="90">
        <f t="shared" si="72"/>
        <v>3.2937500000000299</v>
      </c>
    </row>
    <row r="532" spans="82:121" x14ac:dyDescent="0.35">
      <c r="CD532" s="100">
        <v>1278</v>
      </c>
      <c r="CE532" s="90">
        <f t="shared" si="70"/>
        <v>0.39990399999998927</v>
      </c>
      <c r="DB532" s="72">
        <v>1448</v>
      </c>
      <c r="DC532" s="90">
        <f t="shared" si="71"/>
        <v>0.21737600000004331</v>
      </c>
      <c r="DP532" s="72">
        <v>928</v>
      </c>
      <c r="DQ532" s="90">
        <f t="shared" si="72"/>
        <v>3.30000000000003</v>
      </c>
    </row>
    <row r="533" spans="82:121" x14ac:dyDescent="0.35">
      <c r="CD533" s="72">
        <v>1279</v>
      </c>
      <c r="CE533" s="90">
        <f t="shared" si="70"/>
        <v>0.38172199999998929</v>
      </c>
      <c r="DB533" s="72">
        <v>1449</v>
      </c>
      <c r="DC533" s="90">
        <f t="shared" si="71"/>
        <v>0.2083180000000433</v>
      </c>
      <c r="DP533" s="72">
        <v>929</v>
      </c>
      <c r="DQ533" s="90">
        <f t="shared" si="72"/>
        <v>3.3062500000000301</v>
      </c>
    </row>
    <row r="534" spans="82:121" x14ac:dyDescent="0.35">
      <c r="CD534" s="100">
        <v>1280</v>
      </c>
      <c r="CE534" s="90">
        <f t="shared" si="70"/>
        <v>0.36353999999998932</v>
      </c>
      <c r="DB534" s="72">
        <v>1450</v>
      </c>
      <c r="DC534" s="90">
        <f t="shared" si="71"/>
        <v>0.19926000000004329</v>
      </c>
      <c r="DP534" s="72">
        <v>930</v>
      </c>
      <c r="DQ534" s="90">
        <f t="shared" si="72"/>
        <v>3.3125000000000302</v>
      </c>
    </row>
    <row r="535" spans="82:121" x14ac:dyDescent="0.35">
      <c r="CD535" s="72">
        <v>1281</v>
      </c>
      <c r="CE535" s="90">
        <f t="shared" si="70"/>
        <v>0.34535799999998934</v>
      </c>
      <c r="DB535" s="72">
        <v>1451</v>
      </c>
      <c r="DC535" s="90">
        <f t="shared" si="71"/>
        <v>0.19020200000004328</v>
      </c>
      <c r="DP535" s="72">
        <v>931</v>
      </c>
      <c r="DQ535" s="90">
        <f t="shared" si="72"/>
        <v>3.3187500000000303</v>
      </c>
    </row>
    <row r="536" spans="82:121" x14ac:dyDescent="0.35">
      <c r="CD536" s="100">
        <v>1282</v>
      </c>
      <c r="CE536" s="90">
        <f t="shared" si="70"/>
        <v>0.32717599999998936</v>
      </c>
      <c r="DB536" s="72">
        <v>1452</v>
      </c>
      <c r="DC536" s="90">
        <f t="shared" si="71"/>
        <v>0.18114400000004327</v>
      </c>
      <c r="DP536" s="72">
        <v>932</v>
      </c>
      <c r="DQ536" s="90">
        <f t="shared" si="72"/>
        <v>3.3250000000000304</v>
      </c>
    </row>
    <row r="537" spans="82:121" x14ac:dyDescent="0.35">
      <c r="CD537" s="72">
        <v>1283</v>
      </c>
      <c r="CE537" s="90">
        <f t="shared" si="70"/>
        <v>0.30899399999998939</v>
      </c>
      <c r="DB537" s="72">
        <v>1453</v>
      </c>
      <c r="DC537" s="90">
        <f t="shared" si="71"/>
        <v>0.17208600000004326</v>
      </c>
      <c r="DP537" s="72">
        <v>933</v>
      </c>
      <c r="DQ537" s="90">
        <f t="shared" si="72"/>
        <v>3.3312500000000305</v>
      </c>
    </row>
    <row r="538" spans="82:121" x14ac:dyDescent="0.35">
      <c r="CD538" s="100">
        <v>1284</v>
      </c>
      <c r="CE538" s="90">
        <f t="shared" si="70"/>
        <v>0.29081199999998941</v>
      </c>
      <c r="DB538" s="72">
        <v>1454</v>
      </c>
      <c r="DC538" s="90">
        <f t="shared" si="71"/>
        <v>0.16302800000004325</v>
      </c>
      <c r="DP538" s="72">
        <v>934</v>
      </c>
      <c r="DQ538" s="90">
        <f t="shared" si="72"/>
        <v>3.3375000000000306</v>
      </c>
    </row>
    <row r="539" spans="82:121" x14ac:dyDescent="0.35">
      <c r="CD539" s="72">
        <v>1285</v>
      </c>
      <c r="CE539" s="90">
        <f t="shared" si="70"/>
        <v>0.27262999999998944</v>
      </c>
      <c r="DB539" s="72">
        <v>1455</v>
      </c>
      <c r="DC539" s="90">
        <f t="shared" si="71"/>
        <v>0.15397000000004324</v>
      </c>
      <c r="DP539" s="72">
        <v>935</v>
      </c>
      <c r="DQ539" s="90">
        <f t="shared" si="72"/>
        <v>3.3437500000000306</v>
      </c>
    </row>
    <row r="540" spans="82:121" x14ac:dyDescent="0.35">
      <c r="CD540" s="100">
        <v>1286</v>
      </c>
      <c r="CE540" s="90">
        <f t="shared" si="70"/>
        <v>0.25444799999998946</v>
      </c>
      <c r="DB540" s="72">
        <v>1456</v>
      </c>
      <c r="DC540" s="90">
        <f t="shared" si="71"/>
        <v>0.14491200000004323</v>
      </c>
      <c r="DP540" s="72">
        <v>936</v>
      </c>
      <c r="DQ540" s="90">
        <f t="shared" si="72"/>
        <v>3.3500000000000307</v>
      </c>
    </row>
    <row r="541" spans="82:121" x14ac:dyDescent="0.35">
      <c r="CD541" s="72">
        <v>1287</v>
      </c>
      <c r="CE541" s="90">
        <f t="shared" si="70"/>
        <v>0.23626599999998946</v>
      </c>
      <c r="DB541" s="72">
        <v>1457</v>
      </c>
      <c r="DC541" s="90">
        <f t="shared" si="71"/>
        <v>0.13585400000004322</v>
      </c>
      <c r="DP541" s="72">
        <v>937</v>
      </c>
      <c r="DQ541" s="90">
        <f t="shared" si="72"/>
        <v>3.3562500000000308</v>
      </c>
    </row>
    <row r="542" spans="82:121" x14ac:dyDescent="0.35">
      <c r="CD542" s="100">
        <v>1288</v>
      </c>
      <c r="CE542" s="90">
        <f t="shared" si="70"/>
        <v>0.21808399999998945</v>
      </c>
      <c r="DB542" s="72">
        <v>1458</v>
      </c>
      <c r="DC542" s="90">
        <f t="shared" si="71"/>
        <v>0.12679600000004321</v>
      </c>
      <c r="DP542" s="72">
        <v>938</v>
      </c>
      <c r="DQ542" s="90">
        <f t="shared" si="72"/>
        <v>3.3625000000000309</v>
      </c>
    </row>
    <row r="543" spans="82:121" x14ac:dyDescent="0.35">
      <c r="CD543" s="72">
        <v>1289</v>
      </c>
      <c r="CE543" s="90">
        <f t="shared" si="70"/>
        <v>0.19990199999998945</v>
      </c>
      <c r="DB543" s="72">
        <v>1459</v>
      </c>
      <c r="DC543" s="90">
        <f t="shared" si="71"/>
        <v>0.11773800000004321</v>
      </c>
      <c r="DP543" s="72">
        <v>939</v>
      </c>
      <c r="DQ543" s="90">
        <f t="shared" si="72"/>
        <v>3.368750000000031</v>
      </c>
    </row>
    <row r="544" spans="82:121" x14ac:dyDescent="0.35">
      <c r="CD544" s="100">
        <v>1290</v>
      </c>
      <c r="CE544" s="90">
        <f t="shared" si="70"/>
        <v>0.18171999999998945</v>
      </c>
      <c r="DB544" s="72">
        <v>1460</v>
      </c>
      <c r="DC544" s="90">
        <f t="shared" si="71"/>
        <v>0.10868000000004321</v>
      </c>
      <c r="DP544" s="72">
        <v>940</v>
      </c>
      <c r="DQ544" s="90">
        <f t="shared" si="72"/>
        <v>3.3750000000000311</v>
      </c>
    </row>
    <row r="545" spans="82:121" x14ac:dyDescent="0.35">
      <c r="CD545" s="72">
        <v>1291</v>
      </c>
      <c r="CE545" s="90">
        <f t="shared" si="70"/>
        <v>0.16353799999998944</v>
      </c>
      <c r="DB545" s="72">
        <v>1461</v>
      </c>
      <c r="DC545" s="90">
        <f t="shared" si="71"/>
        <v>9.9622000000043218E-2</v>
      </c>
      <c r="DP545" s="72">
        <v>941</v>
      </c>
      <c r="DQ545" s="90">
        <f t="shared" si="72"/>
        <v>3.3812500000000312</v>
      </c>
    </row>
    <row r="546" spans="82:121" x14ac:dyDescent="0.35">
      <c r="CD546" s="100">
        <v>1292</v>
      </c>
      <c r="CE546" s="90">
        <f t="shared" si="70"/>
        <v>0.14535599999998944</v>
      </c>
      <c r="DB546" s="72">
        <v>1462</v>
      </c>
      <c r="DC546" s="90">
        <f t="shared" si="71"/>
        <v>9.0564000000043221E-2</v>
      </c>
      <c r="DP546" s="72">
        <v>942</v>
      </c>
      <c r="DQ546" s="90">
        <f t="shared" si="72"/>
        <v>3.3875000000000313</v>
      </c>
    </row>
    <row r="547" spans="82:121" x14ac:dyDescent="0.35">
      <c r="CD547" s="72">
        <v>1293</v>
      </c>
      <c r="CE547" s="90">
        <f t="shared" si="70"/>
        <v>0.12717399999998943</v>
      </c>
      <c r="DB547" s="72">
        <v>1463</v>
      </c>
      <c r="DC547" s="90">
        <f t="shared" si="71"/>
        <v>8.1506000000043224E-2</v>
      </c>
      <c r="DP547" s="72">
        <v>943</v>
      </c>
      <c r="DQ547" s="90">
        <f t="shared" si="72"/>
        <v>3.3937500000000314</v>
      </c>
    </row>
    <row r="548" spans="82:121" x14ac:dyDescent="0.35">
      <c r="CD548" s="100">
        <v>1294</v>
      </c>
      <c r="CE548" s="90">
        <f t="shared" si="70"/>
        <v>0.10899199999998943</v>
      </c>
      <c r="DB548" s="72">
        <v>1464</v>
      </c>
      <c r="DC548" s="90">
        <f t="shared" si="71"/>
        <v>7.2448000000043228E-2</v>
      </c>
      <c r="DP548" s="72">
        <v>944</v>
      </c>
      <c r="DQ548" s="90">
        <f t="shared" si="72"/>
        <v>3.4000000000000314</v>
      </c>
    </row>
    <row r="549" spans="82:121" x14ac:dyDescent="0.35">
      <c r="CD549" s="72">
        <v>1295</v>
      </c>
      <c r="CE549" s="90">
        <f t="shared" si="70"/>
        <v>9.0809999999989427E-2</v>
      </c>
      <c r="DB549" s="72">
        <v>1465</v>
      </c>
      <c r="DC549" s="90">
        <f t="shared" si="71"/>
        <v>6.3390000000043231E-2</v>
      </c>
      <c r="DP549" s="72">
        <v>945</v>
      </c>
      <c r="DQ549" s="90">
        <f t="shared" si="72"/>
        <v>3.4062500000000315</v>
      </c>
    </row>
    <row r="550" spans="82:121" x14ac:dyDescent="0.35">
      <c r="CD550" s="100">
        <v>1296</v>
      </c>
      <c r="CE550" s="90">
        <f t="shared" si="70"/>
        <v>7.2627999999989423E-2</v>
      </c>
      <c r="DB550" s="72">
        <v>1466</v>
      </c>
      <c r="DC550" s="90">
        <f t="shared" si="71"/>
        <v>5.4332000000043235E-2</v>
      </c>
      <c r="DP550" s="72">
        <v>946</v>
      </c>
      <c r="DQ550" s="90">
        <f t="shared" si="72"/>
        <v>3.4125000000000316</v>
      </c>
    </row>
    <row r="551" spans="82:121" x14ac:dyDescent="0.35">
      <c r="CD551" s="72">
        <v>1297</v>
      </c>
      <c r="CE551" s="90">
        <f t="shared" si="70"/>
        <v>5.444599999998942E-2</v>
      </c>
      <c r="DB551" s="72">
        <v>1467</v>
      </c>
      <c r="DC551" s="90">
        <f t="shared" si="71"/>
        <v>4.5274000000043238E-2</v>
      </c>
      <c r="DP551" s="72">
        <v>947</v>
      </c>
      <c r="DQ551" s="90">
        <f t="shared" si="72"/>
        <v>3.4187500000000317</v>
      </c>
    </row>
    <row r="552" spans="82:121" x14ac:dyDescent="0.35">
      <c r="CD552" s="100">
        <v>1298</v>
      </c>
      <c r="CE552" s="90">
        <f t="shared" si="70"/>
        <v>3.6263999999989416E-2</v>
      </c>
      <c r="DB552" s="72">
        <v>1468</v>
      </c>
      <c r="DC552" s="90">
        <f t="shared" si="71"/>
        <v>3.6216000000043241E-2</v>
      </c>
      <c r="DP552" s="72">
        <v>948</v>
      </c>
      <c r="DQ552" s="90">
        <f t="shared" si="72"/>
        <v>3.4250000000000318</v>
      </c>
    </row>
    <row r="553" spans="82:121" x14ac:dyDescent="0.35">
      <c r="CD553" s="72">
        <v>1299</v>
      </c>
      <c r="CE553" s="90">
        <f t="shared" si="70"/>
        <v>1.8081999999989416E-2</v>
      </c>
      <c r="DB553" s="72">
        <v>1469</v>
      </c>
      <c r="DC553" s="90">
        <f t="shared" si="71"/>
        <v>2.7158000000043241E-2</v>
      </c>
      <c r="DP553" s="72">
        <v>949</v>
      </c>
      <c r="DQ553" s="90">
        <f t="shared" si="72"/>
        <v>3.4312500000000319</v>
      </c>
    </row>
    <row r="554" spans="82:121" x14ac:dyDescent="0.35">
      <c r="CD554" s="100">
        <v>1300</v>
      </c>
      <c r="CE554" s="90">
        <v>0</v>
      </c>
      <c r="DB554" s="72">
        <v>1470</v>
      </c>
      <c r="DC554" s="90">
        <f t="shared" si="71"/>
        <v>1.8100000000043241E-2</v>
      </c>
      <c r="DP554" s="72">
        <v>950</v>
      </c>
      <c r="DQ554" s="90">
        <f t="shared" si="72"/>
        <v>3.437500000000032</v>
      </c>
    </row>
    <row r="555" spans="82:121" x14ac:dyDescent="0.35">
      <c r="CD555" s="100" t="s">
        <v>258</v>
      </c>
      <c r="CE555" s="90" t="s">
        <v>265</v>
      </c>
      <c r="DB555" s="72">
        <v>1471</v>
      </c>
      <c r="DC555" s="90">
        <f t="shared" si="71"/>
        <v>9.0420000000432411E-3</v>
      </c>
      <c r="DP555" s="72">
        <v>951</v>
      </c>
      <c r="DQ555" s="90">
        <f t="shared" si="72"/>
        <v>3.4437500000000321</v>
      </c>
    </row>
    <row r="556" spans="82:121" x14ac:dyDescent="0.35">
      <c r="DB556" s="162">
        <v>1472</v>
      </c>
      <c r="DC556" s="90">
        <v>0</v>
      </c>
      <c r="DP556" s="72">
        <v>952</v>
      </c>
      <c r="DQ556" s="90">
        <f t="shared" si="72"/>
        <v>3.4500000000000322</v>
      </c>
    </row>
    <row r="557" spans="82:121" ht="29" x14ac:dyDescent="0.35">
      <c r="DB557" s="109" t="s">
        <v>235</v>
      </c>
      <c r="DC557" s="72" t="s">
        <v>265</v>
      </c>
      <c r="DP557" s="72">
        <v>953</v>
      </c>
      <c r="DQ557" s="90">
        <f t="shared" si="72"/>
        <v>3.4562500000000322</v>
      </c>
    </row>
    <row r="558" spans="82:121" x14ac:dyDescent="0.35">
      <c r="DP558" s="72">
        <v>954</v>
      </c>
      <c r="DQ558" s="90">
        <f t="shared" si="72"/>
        <v>3.4625000000000323</v>
      </c>
    </row>
    <row r="559" spans="82:121" x14ac:dyDescent="0.35">
      <c r="DP559" s="72">
        <v>955</v>
      </c>
      <c r="DQ559" s="90">
        <f t="shared" si="72"/>
        <v>3.4687500000000324</v>
      </c>
    </row>
    <row r="560" spans="82:121" x14ac:dyDescent="0.35">
      <c r="DP560" s="72">
        <v>956</v>
      </c>
      <c r="DQ560" s="90">
        <f t="shared" si="72"/>
        <v>3.4750000000000325</v>
      </c>
    </row>
    <row r="561" spans="120:121" x14ac:dyDescent="0.35">
      <c r="DP561" s="72">
        <v>957</v>
      </c>
      <c r="DQ561" s="90">
        <f t="shared" si="72"/>
        <v>3.4812500000000326</v>
      </c>
    </row>
    <row r="562" spans="120:121" x14ac:dyDescent="0.35">
      <c r="DP562" s="72">
        <v>958</v>
      </c>
      <c r="DQ562" s="90">
        <f t="shared" si="72"/>
        <v>3.4875000000000327</v>
      </c>
    </row>
    <row r="563" spans="120:121" x14ac:dyDescent="0.35">
      <c r="DP563" s="72">
        <v>959</v>
      </c>
      <c r="DQ563" s="90">
        <f t="shared" si="72"/>
        <v>3.4937500000000328</v>
      </c>
    </row>
    <row r="564" spans="120:121" x14ac:dyDescent="0.35">
      <c r="DP564" s="72">
        <v>960</v>
      </c>
      <c r="DQ564" s="90">
        <f t="shared" si="72"/>
        <v>3.5000000000000329</v>
      </c>
    </row>
    <row r="565" spans="120:121" x14ac:dyDescent="0.35">
      <c r="DP565" s="72">
        <v>961</v>
      </c>
      <c r="DQ565" s="90">
        <f t="shared" si="72"/>
        <v>3.506250000000033</v>
      </c>
    </row>
    <row r="566" spans="120:121" x14ac:dyDescent="0.35">
      <c r="DP566" s="72">
        <v>962</v>
      </c>
      <c r="DQ566" s="90">
        <f t="shared" si="72"/>
        <v>3.512500000000033</v>
      </c>
    </row>
    <row r="567" spans="120:121" x14ac:dyDescent="0.35">
      <c r="DP567" s="72">
        <v>963</v>
      </c>
      <c r="DQ567" s="90">
        <f t="shared" si="72"/>
        <v>3.5187500000000331</v>
      </c>
    </row>
    <row r="568" spans="120:121" x14ac:dyDescent="0.35">
      <c r="DP568" s="72">
        <v>964</v>
      </c>
      <c r="DQ568" s="90">
        <f t="shared" si="72"/>
        <v>3.5250000000000332</v>
      </c>
    </row>
    <row r="569" spans="120:121" x14ac:dyDescent="0.35">
      <c r="DP569" s="72">
        <v>965</v>
      </c>
      <c r="DQ569" s="90">
        <f t="shared" si="72"/>
        <v>3.5312500000000333</v>
      </c>
    </row>
    <row r="570" spans="120:121" x14ac:dyDescent="0.35">
      <c r="DP570" s="72">
        <v>966</v>
      </c>
      <c r="DQ570" s="90">
        <f t="shared" si="72"/>
        <v>3.5375000000000334</v>
      </c>
    </row>
    <row r="571" spans="120:121" x14ac:dyDescent="0.35">
      <c r="DP571" s="72">
        <v>967</v>
      </c>
      <c r="DQ571" s="90">
        <f t="shared" si="72"/>
        <v>3.5437500000000335</v>
      </c>
    </row>
    <row r="572" spans="120:121" x14ac:dyDescent="0.35">
      <c r="DP572" s="72">
        <v>968</v>
      </c>
      <c r="DQ572" s="90">
        <f t="shared" si="72"/>
        <v>3.5500000000000336</v>
      </c>
    </row>
    <row r="573" spans="120:121" x14ac:dyDescent="0.35">
      <c r="DP573" s="72">
        <v>969</v>
      </c>
      <c r="DQ573" s="90">
        <f t="shared" si="72"/>
        <v>3.5562500000000337</v>
      </c>
    </row>
    <row r="574" spans="120:121" x14ac:dyDescent="0.35">
      <c r="DP574" s="72">
        <v>970</v>
      </c>
      <c r="DQ574" s="90">
        <f t="shared" si="72"/>
        <v>3.5625000000000338</v>
      </c>
    </row>
    <row r="575" spans="120:121" x14ac:dyDescent="0.35">
      <c r="DP575" s="72">
        <v>971</v>
      </c>
      <c r="DQ575" s="90">
        <f t="shared" si="72"/>
        <v>3.5687500000000338</v>
      </c>
    </row>
    <row r="576" spans="120:121" x14ac:dyDescent="0.35">
      <c r="DP576" s="72">
        <v>972</v>
      </c>
      <c r="DQ576" s="90">
        <f t="shared" si="72"/>
        <v>3.5750000000000339</v>
      </c>
    </row>
    <row r="577" spans="120:121" x14ac:dyDescent="0.35">
      <c r="DP577" s="72">
        <v>973</v>
      </c>
      <c r="DQ577" s="90">
        <f t="shared" si="72"/>
        <v>3.581250000000034</v>
      </c>
    </row>
    <row r="578" spans="120:121" x14ac:dyDescent="0.35">
      <c r="DP578" s="72">
        <v>974</v>
      </c>
      <c r="DQ578" s="90">
        <f t="shared" si="72"/>
        <v>3.5875000000000341</v>
      </c>
    </row>
    <row r="579" spans="120:121" x14ac:dyDescent="0.35">
      <c r="DP579" s="72">
        <v>975</v>
      </c>
      <c r="DQ579" s="90">
        <f t="shared" si="72"/>
        <v>3.5937500000000342</v>
      </c>
    </row>
    <row r="580" spans="120:121" x14ac:dyDescent="0.35">
      <c r="DP580" s="72">
        <v>976</v>
      </c>
      <c r="DQ580" s="90">
        <f t="shared" si="72"/>
        <v>3.6000000000000343</v>
      </c>
    </row>
    <row r="581" spans="120:121" x14ac:dyDescent="0.35">
      <c r="DP581" s="72">
        <v>977</v>
      </c>
      <c r="DQ581" s="90">
        <f t="shared" si="72"/>
        <v>3.6062500000000344</v>
      </c>
    </row>
    <row r="582" spans="120:121" x14ac:dyDescent="0.35">
      <c r="DP582" s="72">
        <v>978</v>
      </c>
      <c r="DQ582" s="90">
        <f t="shared" ref="DQ582:DQ645" si="73">DQ581+0.00625</f>
        <v>3.6125000000000345</v>
      </c>
    </row>
    <row r="583" spans="120:121" x14ac:dyDescent="0.35">
      <c r="DP583" s="72">
        <v>979</v>
      </c>
      <c r="DQ583" s="90">
        <f t="shared" si="73"/>
        <v>3.6187500000000346</v>
      </c>
    </row>
    <row r="584" spans="120:121" x14ac:dyDescent="0.35">
      <c r="DP584" s="72">
        <v>980</v>
      </c>
      <c r="DQ584" s="90">
        <f t="shared" si="73"/>
        <v>3.6250000000000346</v>
      </c>
    </row>
    <row r="585" spans="120:121" x14ac:dyDescent="0.35">
      <c r="DP585" s="72">
        <v>981</v>
      </c>
      <c r="DQ585" s="90">
        <f t="shared" si="73"/>
        <v>3.6312500000000347</v>
      </c>
    </row>
    <row r="586" spans="120:121" x14ac:dyDescent="0.35">
      <c r="DP586" s="72">
        <v>982</v>
      </c>
      <c r="DQ586" s="90">
        <f t="shared" si="73"/>
        <v>3.6375000000000348</v>
      </c>
    </row>
    <row r="587" spans="120:121" x14ac:dyDescent="0.35">
      <c r="DP587" s="72">
        <v>983</v>
      </c>
      <c r="DQ587" s="90">
        <f t="shared" si="73"/>
        <v>3.6437500000000349</v>
      </c>
    </row>
    <row r="588" spans="120:121" x14ac:dyDescent="0.35">
      <c r="DP588" s="72">
        <v>984</v>
      </c>
      <c r="DQ588" s="90">
        <f t="shared" si="73"/>
        <v>3.650000000000035</v>
      </c>
    </row>
    <row r="589" spans="120:121" x14ac:dyDescent="0.35">
      <c r="DP589" s="72">
        <v>985</v>
      </c>
      <c r="DQ589" s="90">
        <f t="shared" si="73"/>
        <v>3.6562500000000351</v>
      </c>
    </row>
    <row r="590" spans="120:121" x14ac:dyDescent="0.35">
      <c r="DP590" s="72">
        <v>986</v>
      </c>
      <c r="DQ590" s="90">
        <f t="shared" si="73"/>
        <v>3.6625000000000352</v>
      </c>
    </row>
    <row r="591" spans="120:121" x14ac:dyDescent="0.35">
      <c r="DP591" s="72">
        <v>987</v>
      </c>
      <c r="DQ591" s="90">
        <f t="shared" si="73"/>
        <v>3.6687500000000353</v>
      </c>
    </row>
    <row r="592" spans="120:121" x14ac:dyDescent="0.35">
      <c r="DP592" s="72">
        <v>988</v>
      </c>
      <c r="DQ592" s="90">
        <f t="shared" si="73"/>
        <v>3.6750000000000353</v>
      </c>
    </row>
    <row r="593" spans="120:121" x14ac:dyDescent="0.35">
      <c r="DP593" s="72">
        <v>989</v>
      </c>
      <c r="DQ593" s="90">
        <f t="shared" si="73"/>
        <v>3.6812500000000354</v>
      </c>
    </row>
    <row r="594" spans="120:121" x14ac:dyDescent="0.35">
      <c r="DP594" s="72">
        <v>990</v>
      </c>
      <c r="DQ594" s="90">
        <f t="shared" si="73"/>
        <v>3.6875000000000355</v>
      </c>
    </row>
    <row r="595" spans="120:121" x14ac:dyDescent="0.35">
      <c r="DP595" s="72">
        <v>991</v>
      </c>
      <c r="DQ595" s="90">
        <f t="shared" si="73"/>
        <v>3.6937500000000356</v>
      </c>
    </row>
    <row r="596" spans="120:121" x14ac:dyDescent="0.35">
      <c r="DP596" s="72">
        <v>992</v>
      </c>
      <c r="DQ596" s="90">
        <f t="shared" si="73"/>
        <v>3.7000000000000357</v>
      </c>
    </row>
    <row r="597" spans="120:121" x14ac:dyDescent="0.35">
      <c r="DP597" s="72">
        <v>993</v>
      </c>
      <c r="DQ597" s="90">
        <f t="shared" si="73"/>
        <v>3.7062500000000358</v>
      </c>
    </row>
    <row r="598" spans="120:121" x14ac:dyDescent="0.35">
      <c r="DP598" s="72">
        <v>994</v>
      </c>
      <c r="DQ598" s="90">
        <f t="shared" si="73"/>
        <v>3.7125000000000359</v>
      </c>
    </row>
    <row r="599" spans="120:121" x14ac:dyDescent="0.35">
      <c r="DP599" s="72">
        <v>995</v>
      </c>
      <c r="DQ599" s="90">
        <f t="shared" si="73"/>
        <v>3.718750000000036</v>
      </c>
    </row>
    <row r="600" spans="120:121" x14ac:dyDescent="0.35">
      <c r="DP600" s="72">
        <v>996</v>
      </c>
      <c r="DQ600" s="90">
        <f t="shared" si="73"/>
        <v>3.7250000000000361</v>
      </c>
    </row>
    <row r="601" spans="120:121" x14ac:dyDescent="0.35">
      <c r="DP601" s="72">
        <v>997</v>
      </c>
      <c r="DQ601" s="90">
        <f t="shared" si="73"/>
        <v>3.7312500000000361</v>
      </c>
    </row>
    <row r="602" spans="120:121" x14ac:dyDescent="0.35">
      <c r="DP602" s="72">
        <v>998</v>
      </c>
      <c r="DQ602" s="90">
        <f t="shared" si="73"/>
        <v>3.7375000000000362</v>
      </c>
    </row>
    <row r="603" spans="120:121" x14ac:dyDescent="0.35">
      <c r="DP603" s="72">
        <v>999</v>
      </c>
      <c r="DQ603" s="90">
        <f t="shared" si="73"/>
        <v>3.7437500000000363</v>
      </c>
    </row>
    <row r="604" spans="120:121" x14ac:dyDescent="0.35">
      <c r="DP604" s="72">
        <v>1000</v>
      </c>
      <c r="DQ604" s="90">
        <f t="shared" si="73"/>
        <v>3.7500000000000364</v>
      </c>
    </row>
    <row r="605" spans="120:121" x14ac:dyDescent="0.35">
      <c r="DP605" s="72">
        <v>1001</v>
      </c>
      <c r="DQ605" s="90">
        <f t="shared" si="73"/>
        <v>3.7562500000000365</v>
      </c>
    </row>
    <row r="606" spans="120:121" x14ac:dyDescent="0.35">
      <c r="DP606" s="72">
        <v>1002</v>
      </c>
      <c r="DQ606" s="90">
        <f t="shared" si="73"/>
        <v>3.7625000000000366</v>
      </c>
    </row>
    <row r="607" spans="120:121" x14ac:dyDescent="0.35">
      <c r="DP607" s="72">
        <v>1003</v>
      </c>
      <c r="DQ607" s="90">
        <f t="shared" si="73"/>
        <v>3.7687500000000367</v>
      </c>
    </row>
    <row r="608" spans="120:121" x14ac:dyDescent="0.35">
      <c r="DP608" s="72">
        <v>1004</v>
      </c>
      <c r="DQ608" s="90">
        <f t="shared" si="73"/>
        <v>3.7750000000000368</v>
      </c>
    </row>
    <row r="609" spans="120:121" x14ac:dyDescent="0.35">
      <c r="DP609" s="72">
        <v>1005</v>
      </c>
      <c r="DQ609" s="90">
        <f t="shared" si="73"/>
        <v>3.7812500000000369</v>
      </c>
    </row>
    <row r="610" spans="120:121" x14ac:dyDescent="0.35">
      <c r="DP610" s="72">
        <v>1006</v>
      </c>
      <c r="DQ610" s="90">
        <f t="shared" si="73"/>
        <v>3.7875000000000369</v>
      </c>
    </row>
    <row r="611" spans="120:121" x14ac:dyDescent="0.35">
      <c r="DP611" s="72">
        <v>1007</v>
      </c>
      <c r="DQ611" s="90">
        <f t="shared" si="73"/>
        <v>3.793750000000037</v>
      </c>
    </row>
    <row r="612" spans="120:121" x14ac:dyDescent="0.35">
      <c r="DP612" s="72">
        <v>1008</v>
      </c>
      <c r="DQ612" s="90">
        <f t="shared" si="73"/>
        <v>3.8000000000000371</v>
      </c>
    </row>
    <row r="613" spans="120:121" x14ac:dyDescent="0.35">
      <c r="DP613" s="72">
        <v>1009</v>
      </c>
      <c r="DQ613" s="90">
        <f t="shared" si="73"/>
        <v>3.8062500000000372</v>
      </c>
    </row>
    <row r="614" spans="120:121" x14ac:dyDescent="0.35">
      <c r="DP614" s="72">
        <v>1010</v>
      </c>
      <c r="DQ614" s="90">
        <f t="shared" si="73"/>
        <v>3.8125000000000373</v>
      </c>
    </row>
    <row r="615" spans="120:121" x14ac:dyDescent="0.35">
      <c r="DP615" s="72">
        <v>1011</v>
      </c>
      <c r="DQ615" s="90">
        <f t="shared" si="73"/>
        <v>3.8187500000000374</v>
      </c>
    </row>
    <row r="616" spans="120:121" x14ac:dyDescent="0.35">
      <c r="DP616" s="72">
        <v>1012</v>
      </c>
      <c r="DQ616" s="90">
        <f t="shared" si="73"/>
        <v>3.8250000000000375</v>
      </c>
    </row>
    <row r="617" spans="120:121" x14ac:dyDescent="0.35">
      <c r="DP617" s="72">
        <v>1013</v>
      </c>
      <c r="DQ617" s="90">
        <f t="shared" si="73"/>
        <v>3.8312500000000376</v>
      </c>
    </row>
    <row r="618" spans="120:121" x14ac:dyDescent="0.35">
      <c r="DP618" s="72">
        <v>1014</v>
      </c>
      <c r="DQ618" s="90">
        <f t="shared" si="73"/>
        <v>3.8375000000000377</v>
      </c>
    </row>
    <row r="619" spans="120:121" x14ac:dyDescent="0.35">
      <c r="DP619" s="72">
        <v>1015</v>
      </c>
      <c r="DQ619" s="90">
        <f t="shared" si="73"/>
        <v>3.8437500000000377</v>
      </c>
    </row>
    <row r="620" spans="120:121" x14ac:dyDescent="0.35">
      <c r="DP620" s="72">
        <v>1016</v>
      </c>
      <c r="DQ620" s="90">
        <f t="shared" si="73"/>
        <v>3.8500000000000378</v>
      </c>
    </row>
    <row r="621" spans="120:121" x14ac:dyDescent="0.35">
      <c r="DP621" s="72">
        <v>1017</v>
      </c>
      <c r="DQ621" s="90">
        <f t="shared" si="73"/>
        <v>3.8562500000000379</v>
      </c>
    </row>
    <row r="622" spans="120:121" x14ac:dyDescent="0.35">
      <c r="DP622" s="72">
        <v>1018</v>
      </c>
      <c r="DQ622" s="90">
        <f t="shared" si="73"/>
        <v>3.862500000000038</v>
      </c>
    </row>
    <row r="623" spans="120:121" x14ac:dyDescent="0.35">
      <c r="DP623" s="72">
        <v>1019</v>
      </c>
      <c r="DQ623" s="90">
        <f t="shared" si="73"/>
        <v>3.8687500000000381</v>
      </c>
    </row>
    <row r="624" spans="120:121" x14ac:dyDescent="0.35">
      <c r="DP624" s="72">
        <v>1020</v>
      </c>
      <c r="DQ624" s="90">
        <f t="shared" si="73"/>
        <v>3.8750000000000382</v>
      </c>
    </row>
    <row r="625" spans="120:121" x14ac:dyDescent="0.35">
      <c r="DP625" s="72">
        <v>1021</v>
      </c>
      <c r="DQ625" s="90">
        <f t="shared" si="73"/>
        <v>3.8812500000000383</v>
      </c>
    </row>
    <row r="626" spans="120:121" x14ac:dyDescent="0.35">
      <c r="DP626" s="72">
        <v>1022</v>
      </c>
      <c r="DQ626" s="90">
        <f t="shared" si="73"/>
        <v>3.8875000000000384</v>
      </c>
    </row>
    <row r="627" spans="120:121" x14ac:dyDescent="0.35">
      <c r="DP627" s="72">
        <v>1023</v>
      </c>
      <c r="DQ627" s="90">
        <f t="shared" si="73"/>
        <v>3.8937500000000385</v>
      </c>
    </row>
    <row r="628" spans="120:121" x14ac:dyDescent="0.35">
      <c r="DP628" s="72">
        <v>1024</v>
      </c>
      <c r="DQ628" s="90">
        <f t="shared" si="73"/>
        <v>3.9000000000000385</v>
      </c>
    </row>
    <row r="629" spans="120:121" x14ac:dyDescent="0.35">
      <c r="DP629" s="72">
        <v>1025</v>
      </c>
      <c r="DQ629" s="90">
        <f t="shared" si="73"/>
        <v>3.9062500000000386</v>
      </c>
    </row>
    <row r="630" spans="120:121" x14ac:dyDescent="0.35">
      <c r="DP630" s="72">
        <v>1026</v>
      </c>
      <c r="DQ630" s="90">
        <f t="shared" si="73"/>
        <v>3.9125000000000387</v>
      </c>
    </row>
    <row r="631" spans="120:121" x14ac:dyDescent="0.35">
      <c r="DP631" s="72">
        <v>1027</v>
      </c>
      <c r="DQ631" s="90">
        <f t="shared" si="73"/>
        <v>3.9187500000000388</v>
      </c>
    </row>
    <row r="632" spans="120:121" x14ac:dyDescent="0.35">
      <c r="DP632" s="72">
        <v>1028</v>
      </c>
      <c r="DQ632" s="90">
        <f t="shared" si="73"/>
        <v>3.9250000000000389</v>
      </c>
    </row>
    <row r="633" spans="120:121" x14ac:dyDescent="0.35">
      <c r="DP633" s="72">
        <v>1029</v>
      </c>
      <c r="DQ633" s="90">
        <f t="shared" si="73"/>
        <v>3.931250000000039</v>
      </c>
    </row>
    <row r="634" spans="120:121" x14ac:dyDescent="0.35">
      <c r="DP634" s="72">
        <v>1030</v>
      </c>
      <c r="DQ634" s="90">
        <f t="shared" si="73"/>
        <v>3.9375000000000391</v>
      </c>
    </row>
    <row r="635" spans="120:121" x14ac:dyDescent="0.35">
      <c r="DP635" s="72">
        <v>1031</v>
      </c>
      <c r="DQ635" s="90">
        <f t="shared" si="73"/>
        <v>3.9437500000000392</v>
      </c>
    </row>
    <row r="636" spans="120:121" x14ac:dyDescent="0.35">
      <c r="DP636" s="72">
        <v>1032</v>
      </c>
      <c r="DQ636" s="90">
        <f t="shared" si="73"/>
        <v>3.9500000000000393</v>
      </c>
    </row>
    <row r="637" spans="120:121" x14ac:dyDescent="0.35">
      <c r="DP637" s="72">
        <v>1033</v>
      </c>
      <c r="DQ637" s="90">
        <f t="shared" si="73"/>
        <v>3.9562500000000393</v>
      </c>
    </row>
    <row r="638" spans="120:121" x14ac:dyDescent="0.35">
      <c r="DP638" s="72">
        <v>1034</v>
      </c>
      <c r="DQ638" s="90">
        <f t="shared" si="73"/>
        <v>3.9625000000000394</v>
      </c>
    </row>
    <row r="639" spans="120:121" x14ac:dyDescent="0.35">
      <c r="DP639" s="72">
        <v>1035</v>
      </c>
      <c r="DQ639" s="90">
        <f t="shared" si="73"/>
        <v>3.9687500000000395</v>
      </c>
    </row>
    <row r="640" spans="120:121" x14ac:dyDescent="0.35">
      <c r="DP640" s="72">
        <v>1036</v>
      </c>
      <c r="DQ640" s="90">
        <f t="shared" si="73"/>
        <v>3.9750000000000396</v>
      </c>
    </row>
    <row r="641" spans="120:121" x14ac:dyDescent="0.35">
      <c r="DP641" s="72">
        <v>1037</v>
      </c>
      <c r="DQ641" s="90">
        <f t="shared" si="73"/>
        <v>3.9812500000000397</v>
      </c>
    </row>
    <row r="642" spans="120:121" x14ac:dyDescent="0.35">
      <c r="DP642" s="72">
        <v>1038</v>
      </c>
      <c r="DQ642" s="90">
        <f t="shared" si="73"/>
        <v>3.9875000000000398</v>
      </c>
    </row>
    <row r="643" spans="120:121" x14ac:dyDescent="0.35">
      <c r="DP643" s="72">
        <v>1039</v>
      </c>
      <c r="DQ643" s="90">
        <f t="shared" si="73"/>
        <v>3.9937500000000399</v>
      </c>
    </row>
    <row r="644" spans="120:121" x14ac:dyDescent="0.35">
      <c r="DP644" s="72">
        <v>1040</v>
      </c>
      <c r="DQ644" s="90">
        <f t="shared" si="73"/>
        <v>4.00000000000004</v>
      </c>
    </row>
    <row r="645" spans="120:121" x14ac:dyDescent="0.35">
      <c r="DP645" s="72">
        <v>1041</v>
      </c>
      <c r="DQ645" s="90">
        <f t="shared" si="73"/>
        <v>4.0062500000000396</v>
      </c>
    </row>
    <row r="646" spans="120:121" x14ac:dyDescent="0.35">
      <c r="DP646" s="72">
        <v>1042</v>
      </c>
      <c r="DQ646" s="90">
        <f t="shared" ref="DQ646:DQ709" si="74">DQ645+0.00625</f>
        <v>4.0125000000000393</v>
      </c>
    </row>
    <row r="647" spans="120:121" x14ac:dyDescent="0.35">
      <c r="DP647" s="72">
        <v>1043</v>
      </c>
      <c r="DQ647" s="90">
        <f t="shared" si="74"/>
        <v>4.0187500000000389</v>
      </c>
    </row>
    <row r="648" spans="120:121" x14ac:dyDescent="0.35">
      <c r="DP648" s="72">
        <v>1044</v>
      </c>
      <c r="DQ648" s="90">
        <f t="shared" si="74"/>
        <v>4.0250000000000385</v>
      </c>
    </row>
    <row r="649" spans="120:121" x14ac:dyDescent="0.35">
      <c r="DP649" s="72">
        <v>1045</v>
      </c>
      <c r="DQ649" s="90">
        <f t="shared" si="74"/>
        <v>4.0312500000000382</v>
      </c>
    </row>
    <row r="650" spans="120:121" x14ac:dyDescent="0.35">
      <c r="DP650" s="72">
        <v>1046</v>
      </c>
      <c r="DQ650" s="90">
        <f t="shared" si="74"/>
        <v>4.0375000000000378</v>
      </c>
    </row>
    <row r="651" spans="120:121" x14ac:dyDescent="0.35">
      <c r="DP651" s="72">
        <v>1047</v>
      </c>
      <c r="DQ651" s="90">
        <f t="shared" si="74"/>
        <v>4.0437500000000375</v>
      </c>
    </row>
    <row r="652" spans="120:121" x14ac:dyDescent="0.35">
      <c r="DP652" s="72">
        <v>1048</v>
      </c>
      <c r="DQ652" s="90">
        <f t="shared" si="74"/>
        <v>4.0500000000000371</v>
      </c>
    </row>
    <row r="653" spans="120:121" x14ac:dyDescent="0.35">
      <c r="DP653" s="72">
        <v>1049</v>
      </c>
      <c r="DQ653" s="90">
        <f t="shared" si="74"/>
        <v>4.0562500000000368</v>
      </c>
    </row>
    <row r="654" spans="120:121" x14ac:dyDescent="0.35">
      <c r="DP654" s="72">
        <v>1050</v>
      </c>
      <c r="DQ654" s="90">
        <f t="shared" si="74"/>
        <v>4.0625000000000364</v>
      </c>
    </row>
    <row r="655" spans="120:121" x14ac:dyDescent="0.35">
      <c r="DP655" s="72">
        <v>1051</v>
      </c>
      <c r="DQ655" s="90">
        <f t="shared" si="74"/>
        <v>4.0687500000000361</v>
      </c>
    </row>
    <row r="656" spans="120:121" x14ac:dyDescent="0.35">
      <c r="DP656" s="72">
        <v>1052</v>
      </c>
      <c r="DQ656" s="90">
        <f t="shared" si="74"/>
        <v>4.0750000000000357</v>
      </c>
    </row>
    <row r="657" spans="120:121" x14ac:dyDescent="0.35">
      <c r="DP657" s="72">
        <v>1053</v>
      </c>
      <c r="DQ657" s="90">
        <f t="shared" si="74"/>
        <v>4.0812500000000353</v>
      </c>
    </row>
    <row r="658" spans="120:121" x14ac:dyDescent="0.35">
      <c r="DP658" s="72">
        <v>1054</v>
      </c>
      <c r="DQ658" s="90">
        <f t="shared" si="74"/>
        <v>4.087500000000035</v>
      </c>
    </row>
    <row r="659" spans="120:121" x14ac:dyDescent="0.35">
      <c r="DP659" s="72">
        <v>1055</v>
      </c>
      <c r="DQ659" s="90">
        <f t="shared" si="74"/>
        <v>4.0937500000000346</v>
      </c>
    </row>
    <row r="660" spans="120:121" x14ac:dyDescent="0.35">
      <c r="DP660" s="72">
        <v>1056</v>
      </c>
      <c r="DQ660" s="90">
        <f t="shared" si="74"/>
        <v>4.1000000000000343</v>
      </c>
    </row>
    <row r="661" spans="120:121" x14ac:dyDescent="0.35">
      <c r="DP661" s="72">
        <v>1057</v>
      </c>
      <c r="DQ661" s="90">
        <f t="shared" si="74"/>
        <v>4.1062500000000339</v>
      </c>
    </row>
    <row r="662" spans="120:121" x14ac:dyDescent="0.35">
      <c r="DP662" s="72">
        <v>1058</v>
      </c>
      <c r="DQ662" s="90">
        <f t="shared" si="74"/>
        <v>4.1125000000000336</v>
      </c>
    </row>
    <row r="663" spans="120:121" x14ac:dyDescent="0.35">
      <c r="DP663" s="72">
        <v>1059</v>
      </c>
      <c r="DQ663" s="90">
        <f t="shared" si="74"/>
        <v>4.1187500000000332</v>
      </c>
    </row>
    <row r="664" spans="120:121" x14ac:dyDescent="0.35">
      <c r="DP664" s="72">
        <v>1060</v>
      </c>
      <c r="DQ664" s="90">
        <f t="shared" si="74"/>
        <v>4.1250000000000329</v>
      </c>
    </row>
    <row r="665" spans="120:121" x14ac:dyDescent="0.35">
      <c r="DP665" s="72">
        <v>1061</v>
      </c>
      <c r="DQ665" s="90">
        <f t="shared" si="74"/>
        <v>4.1312500000000325</v>
      </c>
    </row>
    <row r="666" spans="120:121" x14ac:dyDescent="0.35">
      <c r="DP666" s="72">
        <v>1062</v>
      </c>
      <c r="DQ666" s="90">
        <f t="shared" si="74"/>
        <v>4.1375000000000322</v>
      </c>
    </row>
    <row r="667" spans="120:121" x14ac:dyDescent="0.35">
      <c r="DP667" s="72">
        <v>1063</v>
      </c>
      <c r="DQ667" s="90">
        <f t="shared" si="74"/>
        <v>4.1437500000000318</v>
      </c>
    </row>
    <row r="668" spans="120:121" x14ac:dyDescent="0.35">
      <c r="DP668" s="72">
        <v>1064</v>
      </c>
      <c r="DQ668" s="90">
        <f t="shared" si="74"/>
        <v>4.1500000000000314</v>
      </c>
    </row>
    <row r="669" spans="120:121" x14ac:dyDescent="0.35">
      <c r="DP669" s="72">
        <v>1065</v>
      </c>
      <c r="DQ669" s="90">
        <f t="shared" si="74"/>
        <v>4.1562500000000311</v>
      </c>
    </row>
    <row r="670" spans="120:121" x14ac:dyDescent="0.35">
      <c r="DP670" s="72">
        <v>1066</v>
      </c>
      <c r="DQ670" s="90">
        <f t="shared" si="74"/>
        <v>4.1625000000000307</v>
      </c>
    </row>
    <row r="671" spans="120:121" x14ac:dyDescent="0.35">
      <c r="DP671" s="72">
        <v>1067</v>
      </c>
      <c r="DQ671" s="90">
        <f t="shared" si="74"/>
        <v>4.1687500000000304</v>
      </c>
    </row>
    <row r="672" spans="120:121" x14ac:dyDescent="0.35">
      <c r="DP672" s="72">
        <v>1068</v>
      </c>
      <c r="DQ672" s="90">
        <f t="shared" si="74"/>
        <v>4.17500000000003</v>
      </c>
    </row>
    <row r="673" spans="120:121" x14ac:dyDescent="0.35">
      <c r="DP673" s="72">
        <v>1069</v>
      </c>
      <c r="DQ673" s="90">
        <f t="shared" si="74"/>
        <v>4.1812500000000297</v>
      </c>
    </row>
    <row r="674" spans="120:121" x14ac:dyDescent="0.35">
      <c r="DP674" s="72">
        <v>1070</v>
      </c>
      <c r="DQ674" s="90">
        <f t="shared" si="74"/>
        <v>4.1875000000000293</v>
      </c>
    </row>
    <row r="675" spans="120:121" x14ac:dyDescent="0.35">
      <c r="DP675" s="72">
        <v>1071</v>
      </c>
      <c r="DQ675" s="90">
        <f t="shared" si="74"/>
        <v>4.193750000000029</v>
      </c>
    </row>
    <row r="676" spans="120:121" x14ac:dyDescent="0.35">
      <c r="DP676" s="72">
        <v>1072</v>
      </c>
      <c r="DQ676" s="90">
        <f t="shared" si="74"/>
        <v>4.2000000000000286</v>
      </c>
    </row>
    <row r="677" spans="120:121" x14ac:dyDescent="0.35">
      <c r="DP677" s="72">
        <v>1073</v>
      </c>
      <c r="DQ677" s="90">
        <f t="shared" si="74"/>
        <v>4.2062500000000282</v>
      </c>
    </row>
    <row r="678" spans="120:121" x14ac:dyDescent="0.35">
      <c r="DP678" s="72">
        <v>1074</v>
      </c>
      <c r="DQ678" s="90">
        <f t="shared" si="74"/>
        <v>4.2125000000000279</v>
      </c>
    </row>
    <row r="679" spans="120:121" x14ac:dyDescent="0.35">
      <c r="DP679" s="72">
        <v>1075</v>
      </c>
      <c r="DQ679" s="90">
        <f t="shared" si="74"/>
        <v>4.2187500000000275</v>
      </c>
    </row>
    <row r="680" spans="120:121" x14ac:dyDescent="0.35">
      <c r="DP680" s="72">
        <v>1076</v>
      </c>
      <c r="DQ680" s="90">
        <f t="shared" si="74"/>
        <v>4.2250000000000272</v>
      </c>
    </row>
    <row r="681" spans="120:121" x14ac:dyDescent="0.35">
      <c r="DP681" s="72">
        <v>1077</v>
      </c>
      <c r="DQ681" s="90">
        <f t="shared" si="74"/>
        <v>4.2312500000000268</v>
      </c>
    </row>
    <row r="682" spans="120:121" x14ac:dyDescent="0.35">
      <c r="DP682" s="72">
        <v>1078</v>
      </c>
      <c r="DQ682" s="90">
        <f t="shared" si="74"/>
        <v>4.2375000000000265</v>
      </c>
    </row>
    <row r="683" spans="120:121" x14ac:dyDescent="0.35">
      <c r="DP683" s="72">
        <v>1079</v>
      </c>
      <c r="DQ683" s="90">
        <f t="shared" si="74"/>
        <v>4.2437500000000261</v>
      </c>
    </row>
    <row r="684" spans="120:121" x14ac:dyDescent="0.35">
      <c r="DP684" s="72">
        <v>1080</v>
      </c>
      <c r="DQ684" s="90">
        <f t="shared" si="74"/>
        <v>4.2500000000000258</v>
      </c>
    </row>
    <row r="685" spans="120:121" x14ac:dyDescent="0.35">
      <c r="DP685" s="72">
        <v>1081</v>
      </c>
      <c r="DQ685" s="90">
        <f t="shared" si="74"/>
        <v>4.2562500000000254</v>
      </c>
    </row>
    <row r="686" spans="120:121" x14ac:dyDescent="0.35">
      <c r="DP686" s="72">
        <v>1082</v>
      </c>
      <c r="DQ686" s="90">
        <f t="shared" si="74"/>
        <v>4.262500000000025</v>
      </c>
    </row>
    <row r="687" spans="120:121" x14ac:dyDescent="0.35">
      <c r="DP687" s="72">
        <v>1083</v>
      </c>
      <c r="DQ687" s="90">
        <f t="shared" si="74"/>
        <v>4.2687500000000247</v>
      </c>
    </row>
    <row r="688" spans="120:121" x14ac:dyDescent="0.35">
      <c r="DP688" s="72">
        <v>1084</v>
      </c>
      <c r="DQ688" s="90">
        <f t="shared" si="74"/>
        <v>4.2750000000000243</v>
      </c>
    </row>
    <row r="689" spans="120:121" x14ac:dyDescent="0.35">
      <c r="DP689" s="72">
        <v>1085</v>
      </c>
      <c r="DQ689" s="90">
        <f t="shared" si="74"/>
        <v>4.281250000000024</v>
      </c>
    </row>
    <row r="690" spans="120:121" x14ac:dyDescent="0.35">
      <c r="DP690" s="72">
        <v>1086</v>
      </c>
      <c r="DQ690" s="90">
        <f t="shared" si="74"/>
        <v>4.2875000000000236</v>
      </c>
    </row>
    <row r="691" spans="120:121" x14ac:dyDescent="0.35">
      <c r="DP691" s="72">
        <v>1087</v>
      </c>
      <c r="DQ691" s="90">
        <f t="shared" si="74"/>
        <v>4.2937500000000233</v>
      </c>
    </row>
    <row r="692" spans="120:121" x14ac:dyDescent="0.35">
      <c r="DP692" s="72">
        <v>1088</v>
      </c>
      <c r="DQ692" s="90">
        <f t="shared" si="74"/>
        <v>4.3000000000000229</v>
      </c>
    </row>
    <row r="693" spans="120:121" x14ac:dyDescent="0.35">
      <c r="DP693" s="72">
        <v>1089</v>
      </c>
      <c r="DQ693" s="90">
        <f t="shared" si="74"/>
        <v>4.3062500000000226</v>
      </c>
    </row>
    <row r="694" spans="120:121" x14ac:dyDescent="0.35">
      <c r="DP694" s="72">
        <v>1090</v>
      </c>
      <c r="DQ694" s="90">
        <f t="shared" si="74"/>
        <v>4.3125000000000222</v>
      </c>
    </row>
    <row r="695" spans="120:121" x14ac:dyDescent="0.35">
      <c r="DP695" s="72">
        <v>1091</v>
      </c>
      <c r="DQ695" s="90">
        <f t="shared" si="74"/>
        <v>4.3187500000000218</v>
      </c>
    </row>
    <row r="696" spans="120:121" x14ac:dyDescent="0.35">
      <c r="DP696" s="72">
        <v>1092</v>
      </c>
      <c r="DQ696" s="90">
        <f t="shared" si="74"/>
        <v>4.3250000000000215</v>
      </c>
    </row>
    <row r="697" spans="120:121" x14ac:dyDescent="0.35">
      <c r="DP697" s="72">
        <v>1093</v>
      </c>
      <c r="DQ697" s="90">
        <f t="shared" si="74"/>
        <v>4.3312500000000211</v>
      </c>
    </row>
    <row r="698" spans="120:121" x14ac:dyDescent="0.35">
      <c r="DP698" s="72">
        <v>1094</v>
      </c>
      <c r="DQ698" s="90">
        <f t="shared" si="74"/>
        <v>4.3375000000000208</v>
      </c>
    </row>
    <row r="699" spans="120:121" x14ac:dyDescent="0.35">
      <c r="DP699" s="72">
        <v>1095</v>
      </c>
      <c r="DQ699" s="90">
        <f t="shared" si="74"/>
        <v>4.3437500000000204</v>
      </c>
    </row>
    <row r="700" spans="120:121" x14ac:dyDescent="0.35">
      <c r="DP700" s="72">
        <v>1096</v>
      </c>
      <c r="DQ700" s="90">
        <f t="shared" si="74"/>
        <v>4.3500000000000201</v>
      </c>
    </row>
    <row r="701" spans="120:121" x14ac:dyDescent="0.35">
      <c r="DP701" s="72">
        <v>1097</v>
      </c>
      <c r="DQ701" s="90">
        <f t="shared" si="74"/>
        <v>4.3562500000000197</v>
      </c>
    </row>
    <row r="702" spans="120:121" x14ac:dyDescent="0.35">
      <c r="DP702" s="72">
        <v>1098</v>
      </c>
      <c r="DQ702" s="90">
        <f t="shared" si="74"/>
        <v>4.3625000000000194</v>
      </c>
    </row>
    <row r="703" spans="120:121" x14ac:dyDescent="0.35">
      <c r="DP703" s="72">
        <v>1099</v>
      </c>
      <c r="DQ703" s="90">
        <f t="shared" si="74"/>
        <v>4.368750000000019</v>
      </c>
    </row>
    <row r="704" spans="120:121" x14ac:dyDescent="0.35">
      <c r="DP704" s="72">
        <v>1100</v>
      </c>
      <c r="DQ704" s="90">
        <f t="shared" si="74"/>
        <v>4.3750000000000187</v>
      </c>
    </row>
    <row r="705" spans="120:121" x14ac:dyDescent="0.35">
      <c r="DP705" s="72">
        <v>1101</v>
      </c>
      <c r="DQ705" s="90">
        <f t="shared" si="74"/>
        <v>4.3812500000000183</v>
      </c>
    </row>
    <row r="706" spans="120:121" x14ac:dyDescent="0.35">
      <c r="DP706" s="72">
        <v>1102</v>
      </c>
      <c r="DQ706" s="90">
        <f t="shared" si="74"/>
        <v>4.3875000000000179</v>
      </c>
    </row>
    <row r="707" spans="120:121" x14ac:dyDescent="0.35">
      <c r="DP707" s="72">
        <v>1103</v>
      </c>
      <c r="DQ707" s="90">
        <f t="shared" si="74"/>
        <v>4.3937500000000176</v>
      </c>
    </row>
    <row r="708" spans="120:121" x14ac:dyDescent="0.35">
      <c r="DP708" s="72">
        <v>1104</v>
      </c>
      <c r="DQ708" s="90">
        <f t="shared" si="74"/>
        <v>4.4000000000000172</v>
      </c>
    </row>
    <row r="709" spans="120:121" x14ac:dyDescent="0.35">
      <c r="DP709" s="72">
        <v>1105</v>
      </c>
      <c r="DQ709" s="90">
        <f t="shared" si="74"/>
        <v>4.4062500000000169</v>
      </c>
    </row>
    <row r="710" spans="120:121" x14ac:dyDescent="0.35">
      <c r="DP710" s="72">
        <v>1106</v>
      </c>
      <c r="DQ710" s="90">
        <f t="shared" ref="DQ710:DQ773" si="75">DQ709+0.00625</f>
        <v>4.4125000000000165</v>
      </c>
    </row>
    <row r="711" spans="120:121" x14ac:dyDescent="0.35">
      <c r="DP711" s="72">
        <v>1107</v>
      </c>
      <c r="DQ711" s="90">
        <f t="shared" si="75"/>
        <v>4.4187500000000162</v>
      </c>
    </row>
    <row r="712" spans="120:121" x14ac:dyDescent="0.35">
      <c r="DP712" s="72">
        <v>1108</v>
      </c>
      <c r="DQ712" s="90">
        <f t="shared" si="75"/>
        <v>4.4250000000000158</v>
      </c>
    </row>
    <row r="713" spans="120:121" x14ac:dyDescent="0.35">
      <c r="DP713" s="72">
        <v>1109</v>
      </c>
      <c r="DQ713" s="90">
        <f t="shared" si="75"/>
        <v>4.4312500000000155</v>
      </c>
    </row>
    <row r="714" spans="120:121" x14ac:dyDescent="0.35">
      <c r="DP714" s="72">
        <v>1110</v>
      </c>
      <c r="DQ714" s="90">
        <f t="shared" si="75"/>
        <v>4.4375000000000151</v>
      </c>
    </row>
    <row r="715" spans="120:121" x14ac:dyDescent="0.35">
      <c r="DP715" s="72">
        <v>1111</v>
      </c>
      <c r="DQ715" s="90">
        <f t="shared" si="75"/>
        <v>4.4437500000000147</v>
      </c>
    </row>
    <row r="716" spans="120:121" x14ac:dyDescent="0.35">
      <c r="DP716" s="72">
        <v>1112</v>
      </c>
      <c r="DQ716" s="90">
        <f t="shared" si="75"/>
        <v>4.4500000000000144</v>
      </c>
    </row>
    <row r="717" spans="120:121" x14ac:dyDescent="0.35">
      <c r="DP717" s="72">
        <v>1113</v>
      </c>
      <c r="DQ717" s="90">
        <f t="shared" si="75"/>
        <v>4.456250000000014</v>
      </c>
    </row>
    <row r="718" spans="120:121" x14ac:dyDescent="0.35">
      <c r="DP718" s="72">
        <v>1114</v>
      </c>
      <c r="DQ718" s="90">
        <f t="shared" si="75"/>
        <v>4.4625000000000137</v>
      </c>
    </row>
    <row r="719" spans="120:121" x14ac:dyDescent="0.35">
      <c r="DP719" s="72">
        <v>1115</v>
      </c>
      <c r="DQ719" s="90">
        <f t="shared" si="75"/>
        <v>4.4687500000000133</v>
      </c>
    </row>
    <row r="720" spans="120:121" x14ac:dyDescent="0.35">
      <c r="DP720" s="72">
        <v>1116</v>
      </c>
      <c r="DQ720" s="90">
        <f t="shared" si="75"/>
        <v>4.475000000000013</v>
      </c>
    </row>
    <row r="721" spans="120:121" x14ac:dyDescent="0.35">
      <c r="DP721" s="72">
        <v>1117</v>
      </c>
      <c r="DQ721" s="90">
        <f t="shared" si="75"/>
        <v>4.4812500000000126</v>
      </c>
    </row>
    <row r="722" spans="120:121" x14ac:dyDescent="0.35">
      <c r="DP722" s="72">
        <v>1118</v>
      </c>
      <c r="DQ722" s="90">
        <f t="shared" si="75"/>
        <v>4.4875000000000123</v>
      </c>
    </row>
    <row r="723" spans="120:121" x14ac:dyDescent="0.35">
      <c r="DP723" s="72">
        <v>1119</v>
      </c>
      <c r="DQ723" s="90">
        <f t="shared" si="75"/>
        <v>4.4937500000000119</v>
      </c>
    </row>
    <row r="724" spans="120:121" x14ac:dyDescent="0.35">
      <c r="DP724" s="72">
        <v>1120</v>
      </c>
      <c r="DQ724" s="90">
        <f t="shared" si="75"/>
        <v>4.5000000000000115</v>
      </c>
    </row>
    <row r="725" spans="120:121" x14ac:dyDescent="0.35">
      <c r="DP725" s="72">
        <v>1121</v>
      </c>
      <c r="DQ725" s="90">
        <f t="shared" si="75"/>
        <v>4.5062500000000112</v>
      </c>
    </row>
    <row r="726" spans="120:121" x14ac:dyDescent="0.35">
      <c r="DP726" s="72">
        <v>1122</v>
      </c>
      <c r="DQ726" s="90">
        <f t="shared" si="75"/>
        <v>4.5125000000000108</v>
      </c>
    </row>
    <row r="727" spans="120:121" x14ac:dyDescent="0.35">
      <c r="DP727" s="72">
        <v>1123</v>
      </c>
      <c r="DQ727" s="90">
        <f t="shared" si="75"/>
        <v>4.5187500000000105</v>
      </c>
    </row>
    <row r="728" spans="120:121" x14ac:dyDescent="0.35">
      <c r="DP728" s="72">
        <v>1124</v>
      </c>
      <c r="DQ728" s="90">
        <f t="shared" si="75"/>
        <v>4.5250000000000101</v>
      </c>
    </row>
    <row r="729" spans="120:121" x14ac:dyDescent="0.35">
      <c r="DP729" s="72">
        <v>1125</v>
      </c>
      <c r="DQ729" s="90">
        <f t="shared" si="75"/>
        <v>4.5312500000000098</v>
      </c>
    </row>
    <row r="730" spans="120:121" x14ac:dyDescent="0.35">
      <c r="DP730" s="72">
        <v>1126</v>
      </c>
      <c r="DQ730" s="90">
        <f t="shared" si="75"/>
        <v>4.5375000000000094</v>
      </c>
    </row>
    <row r="731" spans="120:121" x14ac:dyDescent="0.35">
      <c r="DP731" s="72">
        <v>1127</v>
      </c>
      <c r="DQ731" s="90">
        <f t="shared" si="75"/>
        <v>4.5437500000000091</v>
      </c>
    </row>
    <row r="732" spans="120:121" x14ac:dyDescent="0.35">
      <c r="DP732" s="72">
        <v>1128</v>
      </c>
      <c r="DQ732" s="90">
        <f t="shared" si="75"/>
        <v>4.5500000000000087</v>
      </c>
    </row>
    <row r="733" spans="120:121" x14ac:dyDescent="0.35">
      <c r="DP733" s="72">
        <v>1129</v>
      </c>
      <c r="DQ733" s="90">
        <f t="shared" si="75"/>
        <v>4.5562500000000083</v>
      </c>
    </row>
    <row r="734" spans="120:121" x14ac:dyDescent="0.35">
      <c r="DP734" s="72">
        <v>1130</v>
      </c>
      <c r="DQ734" s="90">
        <f t="shared" si="75"/>
        <v>4.562500000000008</v>
      </c>
    </row>
    <row r="735" spans="120:121" x14ac:dyDescent="0.35">
      <c r="DP735" s="72">
        <v>1131</v>
      </c>
      <c r="DQ735" s="90">
        <f t="shared" si="75"/>
        <v>4.5687500000000076</v>
      </c>
    </row>
    <row r="736" spans="120:121" x14ac:dyDescent="0.35">
      <c r="DP736" s="72">
        <v>1132</v>
      </c>
      <c r="DQ736" s="90">
        <f t="shared" si="75"/>
        <v>4.5750000000000073</v>
      </c>
    </row>
    <row r="737" spans="120:121" x14ac:dyDescent="0.35">
      <c r="DP737" s="72">
        <v>1133</v>
      </c>
      <c r="DQ737" s="90">
        <f t="shared" si="75"/>
        <v>4.5812500000000069</v>
      </c>
    </row>
    <row r="738" spans="120:121" x14ac:dyDescent="0.35">
      <c r="DP738" s="72">
        <v>1134</v>
      </c>
      <c r="DQ738" s="90">
        <f t="shared" si="75"/>
        <v>4.5875000000000066</v>
      </c>
    </row>
    <row r="739" spans="120:121" x14ac:dyDescent="0.35">
      <c r="DP739" s="72">
        <v>1135</v>
      </c>
      <c r="DQ739" s="90">
        <f t="shared" si="75"/>
        <v>4.5937500000000062</v>
      </c>
    </row>
    <row r="740" spans="120:121" x14ac:dyDescent="0.35">
      <c r="DP740" s="72">
        <v>1136</v>
      </c>
      <c r="DQ740" s="90">
        <f t="shared" si="75"/>
        <v>4.6000000000000059</v>
      </c>
    </row>
    <row r="741" spans="120:121" x14ac:dyDescent="0.35">
      <c r="DP741" s="72">
        <v>1137</v>
      </c>
      <c r="DQ741" s="90">
        <f t="shared" si="75"/>
        <v>4.6062500000000055</v>
      </c>
    </row>
    <row r="742" spans="120:121" x14ac:dyDescent="0.35">
      <c r="DP742" s="72">
        <v>1138</v>
      </c>
      <c r="DQ742" s="90">
        <f t="shared" si="75"/>
        <v>4.6125000000000052</v>
      </c>
    </row>
    <row r="743" spans="120:121" x14ac:dyDescent="0.35">
      <c r="DP743" s="72">
        <v>1139</v>
      </c>
      <c r="DQ743" s="90">
        <f t="shared" si="75"/>
        <v>4.6187500000000048</v>
      </c>
    </row>
    <row r="744" spans="120:121" x14ac:dyDescent="0.35">
      <c r="DP744" s="72">
        <v>1140</v>
      </c>
      <c r="DQ744" s="90">
        <f t="shared" si="75"/>
        <v>4.6250000000000044</v>
      </c>
    </row>
    <row r="745" spans="120:121" x14ac:dyDescent="0.35">
      <c r="DP745" s="72">
        <v>1141</v>
      </c>
      <c r="DQ745" s="90">
        <f t="shared" si="75"/>
        <v>4.6312500000000041</v>
      </c>
    </row>
    <row r="746" spans="120:121" x14ac:dyDescent="0.35">
      <c r="DP746" s="72">
        <v>1142</v>
      </c>
      <c r="DQ746" s="90">
        <f t="shared" si="75"/>
        <v>4.6375000000000037</v>
      </c>
    </row>
    <row r="747" spans="120:121" x14ac:dyDescent="0.35">
      <c r="DP747" s="72">
        <v>1143</v>
      </c>
      <c r="DQ747" s="90">
        <f t="shared" si="75"/>
        <v>4.6437500000000034</v>
      </c>
    </row>
    <row r="748" spans="120:121" x14ac:dyDescent="0.35">
      <c r="DP748" s="72">
        <v>1144</v>
      </c>
      <c r="DQ748" s="90">
        <f t="shared" si="75"/>
        <v>4.650000000000003</v>
      </c>
    </row>
    <row r="749" spans="120:121" x14ac:dyDescent="0.35">
      <c r="DP749" s="72">
        <v>1145</v>
      </c>
      <c r="DQ749" s="90">
        <f t="shared" si="75"/>
        <v>4.6562500000000027</v>
      </c>
    </row>
    <row r="750" spans="120:121" x14ac:dyDescent="0.35">
      <c r="DP750" s="72">
        <v>1146</v>
      </c>
      <c r="DQ750" s="90">
        <f t="shared" si="75"/>
        <v>4.6625000000000023</v>
      </c>
    </row>
    <row r="751" spans="120:121" x14ac:dyDescent="0.35">
      <c r="DP751" s="72">
        <v>1147</v>
      </c>
      <c r="DQ751" s="90">
        <f t="shared" si="75"/>
        <v>4.668750000000002</v>
      </c>
    </row>
    <row r="752" spans="120:121" x14ac:dyDescent="0.35">
      <c r="DP752" s="72">
        <v>1148</v>
      </c>
      <c r="DQ752" s="90">
        <f t="shared" si="75"/>
        <v>4.6750000000000016</v>
      </c>
    </row>
    <row r="753" spans="120:121" x14ac:dyDescent="0.35">
      <c r="DP753" s="72">
        <v>1149</v>
      </c>
      <c r="DQ753" s="90">
        <f t="shared" si="75"/>
        <v>4.6812500000000012</v>
      </c>
    </row>
    <row r="754" spans="120:121" x14ac:dyDescent="0.35">
      <c r="DP754" s="72">
        <v>1150</v>
      </c>
      <c r="DQ754" s="90">
        <f t="shared" si="75"/>
        <v>4.6875000000000009</v>
      </c>
    </row>
    <row r="755" spans="120:121" x14ac:dyDescent="0.35">
      <c r="DP755" s="72">
        <v>1151</v>
      </c>
      <c r="DQ755" s="90">
        <f t="shared" si="75"/>
        <v>4.6937500000000005</v>
      </c>
    </row>
    <row r="756" spans="120:121" x14ac:dyDescent="0.35">
      <c r="DP756" s="72">
        <v>1152</v>
      </c>
      <c r="DQ756" s="90">
        <f t="shared" si="75"/>
        <v>4.7</v>
      </c>
    </row>
    <row r="757" spans="120:121" x14ac:dyDescent="0.35">
      <c r="DP757" s="72">
        <v>1153</v>
      </c>
      <c r="DQ757" s="90">
        <f t="shared" si="75"/>
        <v>4.7062499999999998</v>
      </c>
    </row>
    <row r="758" spans="120:121" x14ac:dyDescent="0.35">
      <c r="DP758" s="72">
        <v>1154</v>
      </c>
      <c r="DQ758" s="90">
        <f t="shared" si="75"/>
        <v>4.7124999999999995</v>
      </c>
    </row>
    <row r="759" spans="120:121" x14ac:dyDescent="0.35">
      <c r="DP759" s="72">
        <v>1155</v>
      </c>
      <c r="DQ759" s="90">
        <f t="shared" si="75"/>
        <v>4.7187499999999991</v>
      </c>
    </row>
    <row r="760" spans="120:121" x14ac:dyDescent="0.35">
      <c r="DP760" s="72">
        <v>1156</v>
      </c>
      <c r="DQ760" s="90">
        <f t="shared" si="75"/>
        <v>4.7249999999999988</v>
      </c>
    </row>
    <row r="761" spans="120:121" x14ac:dyDescent="0.35">
      <c r="DP761" s="72">
        <v>1157</v>
      </c>
      <c r="DQ761" s="90">
        <f t="shared" si="75"/>
        <v>4.7312499999999984</v>
      </c>
    </row>
    <row r="762" spans="120:121" x14ac:dyDescent="0.35">
      <c r="DP762" s="72">
        <v>1158</v>
      </c>
      <c r="DQ762" s="90">
        <f t="shared" si="75"/>
        <v>4.737499999999998</v>
      </c>
    </row>
    <row r="763" spans="120:121" x14ac:dyDescent="0.35">
      <c r="DP763" s="72">
        <v>1159</v>
      </c>
      <c r="DQ763" s="90">
        <f t="shared" si="75"/>
        <v>4.7437499999999977</v>
      </c>
    </row>
    <row r="764" spans="120:121" x14ac:dyDescent="0.35">
      <c r="DP764" s="72">
        <v>1160</v>
      </c>
      <c r="DQ764" s="90">
        <f t="shared" si="75"/>
        <v>4.7499999999999973</v>
      </c>
    </row>
    <row r="765" spans="120:121" x14ac:dyDescent="0.35">
      <c r="DP765" s="72">
        <v>1161</v>
      </c>
      <c r="DQ765" s="90">
        <f t="shared" si="75"/>
        <v>4.756249999999997</v>
      </c>
    </row>
    <row r="766" spans="120:121" x14ac:dyDescent="0.35">
      <c r="DP766" s="72">
        <v>1162</v>
      </c>
      <c r="DQ766" s="90">
        <f t="shared" si="75"/>
        <v>4.7624999999999966</v>
      </c>
    </row>
    <row r="767" spans="120:121" x14ac:dyDescent="0.35">
      <c r="DP767" s="72">
        <v>1163</v>
      </c>
      <c r="DQ767" s="90">
        <f t="shared" si="75"/>
        <v>4.7687499999999963</v>
      </c>
    </row>
    <row r="768" spans="120:121" x14ac:dyDescent="0.35">
      <c r="DP768" s="72">
        <v>1164</v>
      </c>
      <c r="DQ768" s="90">
        <f t="shared" si="75"/>
        <v>4.7749999999999959</v>
      </c>
    </row>
    <row r="769" spans="120:121" x14ac:dyDescent="0.35">
      <c r="DP769" s="72">
        <v>1165</v>
      </c>
      <c r="DQ769" s="90">
        <f t="shared" si="75"/>
        <v>4.7812499999999956</v>
      </c>
    </row>
    <row r="770" spans="120:121" x14ac:dyDescent="0.35">
      <c r="DP770" s="72">
        <v>1166</v>
      </c>
      <c r="DQ770" s="90">
        <f t="shared" si="75"/>
        <v>4.7874999999999952</v>
      </c>
    </row>
    <row r="771" spans="120:121" x14ac:dyDescent="0.35">
      <c r="DP771" s="72">
        <v>1167</v>
      </c>
      <c r="DQ771" s="90">
        <f t="shared" si="75"/>
        <v>4.7937499999999948</v>
      </c>
    </row>
    <row r="772" spans="120:121" x14ac:dyDescent="0.35">
      <c r="DP772" s="72">
        <v>1168</v>
      </c>
      <c r="DQ772" s="90">
        <f t="shared" si="75"/>
        <v>4.7999999999999945</v>
      </c>
    </row>
    <row r="773" spans="120:121" x14ac:dyDescent="0.35">
      <c r="DP773" s="72">
        <v>1169</v>
      </c>
      <c r="DQ773" s="90">
        <f t="shared" si="75"/>
        <v>4.8062499999999941</v>
      </c>
    </row>
    <row r="774" spans="120:121" x14ac:dyDescent="0.35">
      <c r="DP774" s="72">
        <v>1170</v>
      </c>
      <c r="DQ774" s="90">
        <f t="shared" ref="DQ774:DQ837" si="76">DQ773+0.00625</f>
        <v>4.8124999999999938</v>
      </c>
    </row>
    <row r="775" spans="120:121" x14ac:dyDescent="0.35">
      <c r="DP775" s="72">
        <v>1171</v>
      </c>
      <c r="DQ775" s="90">
        <f t="shared" si="76"/>
        <v>4.8187499999999934</v>
      </c>
    </row>
    <row r="776" spans="120:121" x14ac:dyDescent="0.35">
      <c r="DP776" s="72">
        <v>1172</v>
      </c>
      <c r="DQ776" s="90">
        <f t="shared" si="76"/>
        <v>4.8249999999999931</v>
      </c>
    </row>
    <row r="777" spans="120:121" x14ac:dyDescent="0.35">
      <c r="DP777" s="72">
        <v>1173</v>
      </c>
      <c r="DQ777" s="90">
        <f t="shared" si="76"/>
        <v>4.8312499999999927</v>
      </c>
    </row>
    <row r="778" spans="120:121" x14ac:dyDescent="0.35">
      <c r="DP778" s="72">
        <v>1174</v>
      </c>
      <c r="DQ778" s="90">
        <f t="shared" si="76"/>
        <v>4.8374999999999924</v>
      </c>
    </row>
    <row r="779" spans="120:121" x14ac:dyDescent="0.35">
      <c r="DP779" s="72">
        <v>1175</v>
      </c>
      <c r="DQ779" s="90">
        <f t="shared" si="76"/>
        <v>4.843749999999992</v>
      </c>
    </row>
    <row r="780" spans="120:121" x14ac:dyDescent="0.35">
      <c r="DP780" s="72">
        <v>1176</v>
      </c>
      <c r="DQ780" s="90">
        <f t="shared" si="76"/>
        <v>4.8499999999999917</v>
      </c>
    </row>
    <row r="781" spans="120:121" x14ac:dyDescent="0.35">
      <c r="DP781" s="72">
        <v>1177</v>
      </c>
      <c r="DQ781" s="90">
        <f t="shared" si="76"/>
        <v>4.8562499999999913</v>
      </c>
    </row>
    <row r="782" spans="120:121" x14ac:dyDescent="0.35">
      <c r="DP782" s="72">
        <v>1178</v>
      </c>
      <c r="DQ782" s="90">
        <f t="shared" si="76"/>
        <v>4.8624999999999909</v>
      </c>
    </row>
    <row r="783" spans="120:121" x14ac:dyDescent="0.35">
      <c r="DP783" s="72">
        <v>1179</v>
      </c>
      <c r="DQ783" s="90">
        <f t="shared" si="76"/>
        <v>4.8687499999999906</v>
      </c>
    </row>
    <row r="784" spans="120:121" x14ac:dyDescent="0.35">
      <c r="DP784" s="72">
        <v>1180</v>
      </c>
      <c r="DQ784" s="90">
        <f t="shared" si="76"/>
        <v>4.8749999999999902</v>
      </c>
    </row>
    <row r="785" spans="120:121" x14ac:dyDescent="0.35">
      <c r="DP785" s="72">
        <v>1181</v>
      </c>
      <c r="DQ785" s="90">
        <f t="shared" si="76"/>
        <v>4.8812499999999899</v>
      </c>
    </row>
    <row r="786" spans="120:121" x14ac:dyDescent="0.35">
      <c r="DP786" s="72">
        <v>1182</v>
      </c>
      <c r="DQ786" s="90">
        <f t="shared" si="76"/>
        <v>4.8874999999999895</v>
      </c>
    </row>
    <row r="787" spans="120:121" x14ac:dyDescent="0.35">
      <c r="DP787" s="72">
        <v>1183</v>
      </c>
      <c r="DQ787" s="90">
        <f t="shared" si="76"/>
        <v>4.8937499999999892</v>
      </c>
    </row>
    <row r="788" spans="120:121" x14ac:dyDescent="0.35">
      <c r="DP788" s="72">
        <v>1184</v>
      </c>
      <c r="DQ788" s="90">
        <f t="shared" si="76"/>
        <v>4.8999999999999888</v>
      </c>
    </row>
    <row r="789" spans="120:121" x14ac:dyDescent="0.35">
      <c r="DP789" s="72">
        <v>1185</v>
      </c>
      <c r="DQ789" s="90">
        <f t="shared" si="76"/>
        <v>4.9062499999999885</v>
      </c>
    </row>
    <row r="790" spans="120:121" x14ac:dyDescent="0.35">
      <c r="DP790" s="72">
        <v>1186</v>
      </c>
      <c r="DQ790" s="90">
        <f t="shared" si="76"/>
        <v>4.9124999999999881</v>
      </c>
    </row>
    <row r="791" spans="120:121" x14ac:dyDescent="0.35">
      <c r="DP791" s="72">
        <v>1187</v>
      </c>
      <c r="DQ791" s="90">
        <f t="shared" si="76"/>
        <v>4.9187499999999877</v>
      </c>
    </row>
    <row r="792" spans="120:121" x14ac:dyDescent="0.35">
      <c r="DP792" s="72">
        <v>1188</v>
      </c>
      <c r="DQ792" s="90">
        <f t="shared" si="76"/>
        <v>4.9249999999999874</v>
      </c>
    </row>
    <row r="793" spans="120:121" x14ac:dyDescent="0.35">
      <c r="DP793" s="72">
        <v>1189</v>
      </c>
      <c r="DQ793" s="90">
        <f t="shared" si="76"/>
        <v>4.931249999999987</v>
      </c>
    </row>
    <row r="794" spans="120:121" x14ac:dyDescent="0.35">
      <c r="DP794" s="72">
        <v>1190</v>
      </c>
      <c r="DQ794" s="90">
        <f t="shared" si="76"/>
        <v>4.9374999999999867</v>
      </c>
    </row>
    <row r="795" spans="120:121" x14ac:dyDescent="0.35">
      <c r="DP795" s="72">
        <v>1191</v>
      </c>
      <c r="DQ795" s="90">
        <f t="shared" si="76"/>
        <v>4.9437499999999863</v>
      </c>
    </row>
    <row r="796" spans="120:121" x14ac:dyDescent="0.35">
      <c r="DP796" s="72">
        <v>1192</v>
      </c>
      <c r="DQ796" s="90">
        <f t="shared" si="76"/>
        <v>4.949999999999986</v>
      </c>
    </row>
    <row r="797" spans="120:121" x14ac:dyDescent="0.35">
      <c r="DP797" s="72">
        <v>1193</v>
      </c>
      <c r="DQ797" s="90">
        <f t="shared" si="76"/>
        <v>4.9562499999999856</v>
      </c>
    </row>
    <row r="798" spans="120:121" x14ac:dyDescent="0.35">
      <c r="DP798" s="72">
        <v>1194</v>
      </c>
      <c r="DQ798" s="90">
        <f t="shared" si="76"/>
        <v>4.9624999999999853</v>
      </c>
    </row>
    <row r="799" spans="120:121" x14ac:dyDescent="0.35">
      <c r="DP799" s="72">
        <v>1195</v>
      </c>
      <c r="DQ799" s="90">
        <f t="shared" si="76"/>
        <v>4.9687499999999849</v>
      </c>
    </row>
    <row r="800" spans="120:121" x14ac:dyDescent="0.35">
      <c r="DP800" s="72">
        <v>1196</v>
      </c>
      <c r="DQ800" s="90">
        <f t="shared" si="76"/>
        <v>4.9749999999999845</v>
      </c>
    </row>
    <row r="801" spans="120:121" x14ac:dyDescent="0.35">
      <c r="DP801" s="72">
        <v>1197</v>
      </c>
      <c r="DQ801" s="90">
        <f t="shared" si="76"/>
        <v>4.9812499999999842</v>
      </c>
    </row>
    <row r="802" spans="120:121" x14ac:dyDescent="0.35">
      <c r="DP802" s="72">
        <v>1198</v>
      </c>
      <c r="DQ802" s="90">
        <f t="shared" si="76"/>
        <v>4.9874999999999838</v>
      </c>
    </row>
    <row r="803" spans="120:121" x14ac:dyDescent="0.35">
      <c r="DP803" s="72">
        <v>1199</v>
      </c>
      <c r="DQ803" s="90">
        <f t="shared" si="76"/>
        <v>4.9937499999999835</v>
      </c>
    </row>
    <row r="804" spans="120:121" x14ac:dyDescent="0.35">
      <c r="DP804" s="72">
        <v>1200</v>
      </c>
      <c r="DQ804" s="90">
        <f t="shared" si="76"/>
        <v>4.9999999999999831</v>
      </c>
    </row>
    <row r="805" spans="120:121" x14ac:dyDescent="0.35">
      <c r="DP805" s="72">
        <v>1201</v>
      </c>
      <c r="DQ805" s="90">
        <f t="shared" si="76"/>
        <v>5.0062499999999828</v>
      </c>
    </row>
    <row r="806" spans="120:121" x14ac:dyDescent="0.35">
      <c r="DP806" s="72">
        <v>1202</v>
      </c>
      <c r="DQ806" s="90">
        <f t="shared" si="76"/>
        <v>5.0124999999999824</v>
      </c>
    </row>
    <row r="807" spans="120:121" x14ac:dyDescent="0.35">
      <c r="DP807" s="72">
        <v>1203</v>
      </c>
      <c r="DQ807" s="90">
        <f t="shared" si="76"/>
        <v>5.0187499999999821</v>
      </c>
    </row>
    <row r="808" spans="120:121" x14ac:dyDescent="0.35">
      <c r="DP808" s="72">
        <v>1204</v>
      </c>
      <c r="DQ808" s="90">
        <f t="shared" si="76"/>
        <v>5.0249999999999817</v>
      </c>
    </row>
    <row r="809" spans="120:121" x14ac:dyDescent="0.35">
      <c r="DP809" s="72">
        <v>1205</v>
      </c>
      <c r="DQ809" s="90">
        <f t="shared" si="76"/>
        <v>5.0312499999999813</v>
      </c>
    </row>
    <row r="810" spans="120:121" x14ac:dyDescent="0.35">
      <c r="DP810" s="72">
        <v>1206</v>
      </c>
      <c r="DQ810" s="90">
        <f t="shared" si="76"/>
        <v>5.037499999999981</v>
      </c>
    </row>
    <row r="811" spans="120:121" x14ac:dyDescent="0.35">
      <c r="DP811" s="72">
        <v>1207</v>
      </c>
      <c r="DQ811" s="90">
        <f t="shared" si="76"/>
        <v>5.0437499999999806</v>
      </c>
    </row>
    <row r="812" spans="120:121" x14ac:dyDescent="0.35">
      <c r="DP812" s="72">
        <v>1208</v>
      </c>
      <c r="DQ812" s="90">
        <f t="shared" si="76"/>
        <v>5.0499999999999803</v>
      </c>
    </row>
    <row r="813" spans="120:121" x14ac:dyDescent="0.35">
      <c r="DP813" s="72">
        <v>1209</v>
      </c>
      <c r="DQ813" s="90">
        <f t="shared" si="76"/>
        <v>5.0562499999999799</v>
      </c>
    </row>
    <row r="814" spans="120:121" x14ac:dyDescent="0.35">
      <c r="DP814" s="72">
        <v>1210</v>
      </c>
      <c r="DQ814" s="90">
        <f t="shared" si="76"/>
        <v>5.0624999999999796</v>
      </c>
    </row>
    <row r="815" spans="120:121" x14ac:dyDescent="0.35">
      <c r="DP815" s="72">
        <v>1211</v>
      </c>
      <c r="DQ815" s="90">
        <f t="shared" si="76"/>
        <v>5.0687499999999792</v>
      </c>
    </row>
    <row r="816" spans="120:121" x14ac:dyDescent="0.35">
      <c r="DP816" s="72">
        <v>1212</v>
      </c>
      <c r="DQ816" s="90">
        <f t="shared" si="76"/>
        <v>5.0749999999999789</v>
      </c>
    </row>
    <row r="817" spans="120:121" x14ac:dyDescent="0.35">
      <c r="DP817" s="72">
        <v>1213</v>
      </c>
      <c r="DQ817" s="90">
        <f t="shared" si="76"/>
        <v>5.0812499999999785</v>
      </c>
    </row>
    <row r="818" spans="120:121" x14ac:dyDescent="0.35">
      <c r="DP818" s="72">
        <v>1214</v>
      </c>
      <c r="DQ818" s="90">
        <f t="shared" si="76"/>
        <v>5.0874999999999782</v>
      </c>
    </row>
    <row r="819" spans="120:121" x14ac:dyDescent="0.35">
      <c r="DP819" s="72">
        <v>1215</v>
      </c>
      <c r="DQ819" s="90">
        <f t="shared" si="76"/>
        <v>5.0937499999999778</v>
      </c>
    </row>
    <row r="820" spans="120:121" x14ac:dyDescent="0.35">
      <c r="DP820" s="72">
        <v>1216</v>
      </c>
      <c r="DQ820" s="90">
        <f t="shared" si="76"/>
        <v>5.0999999999999774</v>
      </c>
    </row>
    <row r="821" spans="120:121" x14ac:dyDescent="0.35">
      <c r="DP821" s="72">
        <v>1217</v>
      </c>
      <c r="DQ821" s="90">
        <f t="shared" si="76"/>
        <v>5.1062499999999771</v>
      </c>
    </row>
    <row r="822" spans="120:121" x14ac:dyDescent="0.35">
      <c r="DP822" s="72">
        <v>1218</v>
      </c>
      <c r="DQ822" s="90">
        <f t="shared" si="76"/>
        <v>5.1124999999999767</v>
      </c>
    </row>
    <row r="823" spans="120:121" x14ac:dyDescent="0.35">
      <c r="DP823" s="72">
        <v>1219</v>
      </c>
      <c r="DQ823" s="90">
        <f t="shared" si="76"/>
        <v>5.1187499999999764</v>
      </c>
    </row>
    <row r="824" spans="120:121" x14ac:dyDescent="0.35">
      <c r="DP824" s="72">
        <v>1220</v>
      </c>
      <c r="DQ824" s="90">
        <f t="shared" si="76"/>
        <v>5.124999999999976</v>
      </c>
    </row>
    <row r="825" spans="120:121" x14ac:dyDescent="0.35">
      <c r="DP825" s="72">
        <v>1221</v>
      </c>
      <c r="DQ825" s="90">
        <f t="shared" si="76"/>
        <v>5.1312499999999757</v>
      </c>
    </row>
    <row r="826" spans="120:121" x14ac:dyDescent="0.35">
      <c r="DP826" s="72">
        <v>1222</v>
      </c>
      <c r="DQ826" s="90">
        <f t="shared" si="76"/>
        <v>5.1374999999999753</v>
      </c>
    </row>
    <row r="827" spans="120:121" x14ac:dyDescent="0.35">
      <c r="DP827" s="72">
        <v>1223</v>
      </c>
      <c r="DQ827" s="90">
        <f t="shared" si="76"/>
        <v>5.143749999999975</v>
      </c>
    </row>
    <row r="828" spans="120:121" x14ac:dyDescent="0.35">
      <c r="DP828" s="72">
        <v>1224</v>
      </c>
      <c r="DQ828" s="90">
        <f t="shared" si="76"/>
        <v>5.1499999999999746</v>
      </c>
    </row>
    <row r="829" spans="120:121" x14ac:dyDescent="0.35">
      <c r="DP829" s="72">
        <v>1225</v>
      </c>
      <c r="DQ829" s="90">
        <f t="shared" si="76"/>
        <v>5.1562499999999742</v>
      </c>
    </row>
    <row r="830" spans="120:121" x14ac:dyDescent="0.35">
      <c r="DP830" s="72">
        <v>1226</v>
      </c>
      <c r="DQ830" s="90">
        <f t="shared" si="76"/>
        <v>5.1624999999999739</v>
      </c>
    </row>
    <row r="831" spans="120:121" x14ac:dyDescent="0.35">
      <c r="DP831" s="72">
        <v>1227</v>
      </c>
      <c r="DQ831" s="90">
        <f t="shared" si="76"/>
        <v>5.1687499999999735</v>
      </c>
    </row>
    <row r="832" spans="120:121" x14ac:dyDescent="0.35">
      <c r="DP832" s="72">
        <v>1228</v>
      </c>
      <c r="DQ832" s="90">
        <f t="shared" si="76"/>
        <v>5.1749999999999732</v>
      </c>
    </row>
    <row r="833" spans="120:121" x14ac:dyDescent="0.35">
      <c r="DP833" s="72">
        <v>1229</v>
      </c>
      <c r="DQ833" s="90">
        <f t="shared" si="76"/>
        <v>5.1812499999999728</v>
      </c>
    </row>
    <row r="834" spans="120:121" x14ac:dyDescent="0.35">
      <c r="DP834" s="72">
        <v>1230</v>
      </c>
      <c r="DQ834" s="90">
        <f t="shared" si="76"/>
        <v>5.1874999999999725</v>
      </c>
    </row>
    <row r="835" spans="120:121" x14ac:dyDescent="0.35">
      <c r="DP835" s="72">
        <v>1231</v>
      </c>
      <c r="DQ835" s="90">
        <f t="shared" si="76"/>
        <v>5.1937499999999721</v>
      </c>
    </row>
    <row r="836" spans="120:121" x14ac:dyDescent="0.35">
      <c r="DP836" s="72">
        <v>1232</v>
      </c>
      <c r="DQ836" s="90">
        <f t="shared" si="76"/>
        <v>5.1999999999999718</v>
      </c>
    </row>
    <row r="837" spans="120:121" x14ac:dyDescent="0.35">
      <c r="DP837" s="72">
        <v>1233</v>
      </c>
      <c r="DQ837" s="90">
        <f t="shared" si="76"/>
        <v>5.2062499999999714</v>
      </c>
    </row>
    <row r="838" spans="120:121" x14ac:dyDescent="0.35">
      <c r="DP838" s="72">
        <v>1234</v>
      </c>
      <c r="DQ838" s="90">
        <f t="shared" ref="DQ838:DQ901" si="77">DQ837+0.00625</f>
        <v>5.212499999999971</v>
      </c>
    </row>
    <row r="839" spans="120:121" x14ac:dyDescent="0.35">
      <c r="DP839" s="72">
        <v>1235</v>
      </c>
      <c r="DQ839" s="90">
        <f t="shared" si="77"/>
        <v>5.2187499999999707</v>
      </c>
    </row>
    <row r="840" spans="120:121" x14ac:dyDescent="0.35">
      <c r="DP840" s="72">
        <v>1236</v>
      </c>
      <c r="DQ840" s="90">
        <f t="shared" si="77"/>
        <v>5.2249999999999703</v>
      </c>
    </row>
    <row r="841" spans="120:121" x14ac:dyDescent="0.35">
      <c r="DP841" s="72">
        <v>1237</v>
      </c>
      <c r="DQ841" s="90">
        <f t="shared" si="77"/>
        <v>5.23124999999997</v>
      </c>
    </row>
    <row r="842" spans="120:121" x14ac:dyDescent="0.35">
      <c r="DP842" s="72">
        <v>1238</v>
      </c>
      <c r="DQ842" s="90">
        <f t="shared" si="77"/>
        <v>5.2374999999999696</v>
      </c>
    </row>
    <row r="843" spans="120:121" x14ac:dyDescent="0.35">
      <c r="DP843" s="72">
        <v>1239</v>
      </c>
      <c r="DQ843" s="90">
        <f t="shared" si="77"/>
        <v>5.2437499999999693</v>
      </c>
    </row>
    <row r="844" spans="120:121" x14ac:dyDescent="0.35">
      <c r="DP844" s="72">
        <v>1240</v>
      </c>
      <c r="DQ844" s="90">
        <f t="shared" si="77"/>
        <v>5.2499999999999689</v>
      </c>
    </row>
    <row r="845" spans="120:121" x14ac:dyDescent="0.35">
      <c r="DP845" s="72">
        <v>1241</v>
      </c>
      <c r="DQ845" s="90">
        <f t="shared" si="77"/>
        <v>5.2562499999999686</v>
      </c>
    </row>
    <row r="846" spans="120:121" x14ac:dyDescent="0.35">
      <c r="DP846" s="72">
        <v>1242</v>
      </c>
      <c r="DQ846" s="90">
        <f t="shared" si="77"/>
        <v>5.2624999999999682</v>
      </c>
    </row>
    <row r="847" spans="120:121" x14ac:dyDescent="0.35">
      <c r="DP847" s="72">
        <v>1243</v>
      </c>
      <c r="DQ847" s="90">
        <f t="shared" si="77"/>
        <v>5.2687499999999678</v>
      </c>
    </row>
    <row r="848" spans="120:121" x14ac:dyDescent="0.35">
      <c r="DP848" s="72">
        <v>1244</v>
      </c>
      <c r="DQ848" s="90">
        <f t="shared" si="77"/>
        <v>5.2749999999999675</v>
      </c>
    </row>
    <row r="849" spans="120:121" x14ac:dyDescent="0.35">
      <c r="DP849" s="72">
        <v>1245</v>
      </c>
      <c r="DQ849" s="90">
        <f t="shared" si="77"/>
        <v>5.2812499999999671</v>
      </c>
    </row>
    <row r="850" spans="120:121" x14ac:dyDescent="0.35">
      <c r="DP850" s="72">
        <v>1246</v>
      </c>
      <c r="DQ850" s="90">
        <f t="shared" si="77"/>
        <v>5.2874999999999668</v>
      </c>
    </row>
    <row r="851" spans="120:121" x14ac:dyDescent="0.35">
      <c r="DP851" s="72">
        <v>1247</v>
      </c>
      <c r="DQ851" s="90">
        <f t="shared" si="77"/>
        <v>5.2937499999999664</v>
      </c>
    </row>
    <row r="852" spans="120:121" x14ac:dyDescent="0.35">
      <c r="DP852" s="72">
        <v>1248</v>
      </c>
      <c r="DQ852" s="90">
        <f t="shared" si="77"/>
        <v>5.2999999999999661</v>
      </c>
    </row>
    <row r="853" spans="120:121" x14ac:dyDescent="0.35">
      <c r="DP853" s="72">
        <v>1249</v>
      </c>
      <c r="DQ853" s="90">
        <f t="shared" si="77"/>
        <v>5.3062499999999657</v>
      </c>
    </row>
    <row r="854" spans="120:121" x14ac:dyDescent="0.35">
      <c r="DP854" s="72">
        <v>1250</v>
      </c>
      <c r="DQ854" s="90">
        <f t="shared" si="77"/>
        <v>5.3124999999999654</v>
      </c>
    </row>
    <row r="855" spans="120:121" x14ac:dyDescent="0.35">
      <c r="DP855" s="72">
        <v>1251</v>
      </c>
      <c r="DQ855" s="90">
        <f t="shared" si="77"/>
        <v>5.318749999999965</v>
      </c>
    </row>
    <row r="856" spans="120:121" x14ac:dyDescent="0.35">
      <c r="DP856" s="72">
        <v>1252</v>
      </c>
      <c r="DQ856" s="90">
        <f t="shared" si="77"/>
        <v>5.3249999999999647</v>
      </c>
    </row>
    <row r="857" spans="120:121" x14ac:dyDescent="0.35">
      <c r="DP857" s="72">
        <v>1253</v>
      </c>
      <c r="DQ857" s="90">
        <f t="shared" si="77"/>
        <v>5.3312499999999643</v>
      </c>
    </row>
    <row r="858" spans="120:121" x14ac:dyDescent="0.35">
      <c r="DP858" s="72">
        <v>1254</v>
      </c>
      <c r="DQ858" s="90">
        <f t="shared" si="77"/>
        <v>5.3374999999999639</v>
      </c>
    </row>
    <row r="859" spans="120:121" x14ac:dyDescent="0.35">
      <c r="DP859" s="72">
        <v>1255</v>
      </c>
      <c r="DQ859" s="90">
        <f t="shared" si="77"/>
        <v>5.3437499999999636</v>
      </c>
    </row>
    <row r="860" spans="120:121" x14ac:dyDescent="0.35">
      <c r="DP860" s="72">
        <v>1256</v>
      </c>
      <c r="DQ860" s="90">
        <f t="shared" si="77"/>
        <v>5.3499999999999632</v>
      </c>
    </row>
    <row r="861" spans="120:121" x14ac:dyDescent="0.35">
      <c r="DP861" s="72">
        <v>1257</v>
      </c>
      <c r="DQ861" s="90">
        <f t="shared" si="77"/>
        <v>5.3562499999999629</v>
      </c>
    </row>
    <row r="862" spans="120:121" x14ac:dyDescent="0.35">
      <c r="DP862" s="72">
        <v>1258</v>
      </c>
      <c r="DQ862" s="90">
        <f t="shared" si="77"/>
        <v>5.3624999999999625</v>
      </c>
    </row>
    <row r="863" spans="120:121" x14ac:dyDescent="0.35">
      <c r="DP863" s="72">
        <v>1259</v>
      </c>
      <c r="DQ863" s="90">
        <f t="shared" si="77"/>
        <v>5.3687499999999622</v>
      </c>
    </row>
    <row r="864" spans="120:121" x14ac:dyDescent="0.35">
      <c r="DP864" s="72">
        <v>1260</v>
      </c>
      <c r="DQ864" s="90">
        <f t="shared" si="77"/>
        <v>5.3749999999999618</v>
      </c>
    </row>
    <row r="865" spans="120:121" x14ac:dyDescent="0.35">
      <c r="DP865" s="72">
        <v>1261</v>
      </c>
      <c r="DQ865" s="90">
        <f t="shared" si="77"/>
        <v>5.3812499999999615</v>
      </c>
    </row>
    <row r="866" spans="120:121" x14ac:dyDescent="0.35">
      <c r="DP866" s="72">
        <v>1262</v>
      </c>
      <c r="DQ866" s="90">
        <f t="shared" si="77"/>
        <v>5.3874999999999611</v>
      </c>
    </row>
    <row r="867" spans="120:121" x14ac:dyDescent="0.35">
      <c r="DP867" s="72">
        <v>1263</v>
      </c>
      <c r="DQ867" s="90">
        <f t="shared" si="77"/>
        <v>5.3937499999999607</v>
      </c>
    </row>
    <row r="868" spans="120:121" x14ac:dyDescent="0.35">
      <c r="DP868" s="72">
        <v>1264</v>
      </c>
      <c r="DQ868" s="90">
        <f t="shared" si="77"/>
        <v>5.3999999999999604</v>
      </c>
    </row>
    <row r="869" spans="120:121" x14ac:dyDescent="0.35">
      <c r="DP869" s="72">
        <v>1265</v>
      </c>
      <c r="DQ869" s="90">
        <f t="shared" si="77"/>
        <v>5.40624999999996</v>
      </c>
    </row>
    <row r="870" spans="120:121" x14ac:dyDescent="0.35">
      <c r="DP870" s="72">
        <v>1266</v>
      </c>
      <c r="DQ870" s="90">
        <f t="shared" si="77"/>
        <v>5.4124999999999597</v>
      </c>
    </row>
    <row r="871" spans="120:121" x14ac:dyDescent="0.35">
      <c r="DP871" s="72">
        <v>1267</v>
      </c>
      <c r="DQ871" s="90">
        <f t="shared" si="77"/>
        <v>5.4187499999999593</v>
      </c>
    </row>
    <row r="872" spans="120:121" x14ac:dyDescent="0.35">
      <c r="DP872" s="72">
        <v>1268</v>
      </c>
      <c r="DQ872" s="90">
        <f t="shared" si="77"/>
        <v>5.424999999999959</v>
      </c>
    </row>
    <row r="873" spans="120:121" x14ac:dyDescent="0.35">
      <c r="DP873" s="72">
        <v>1269</v>
      </c>
      <c r="DQ873" s="90">
        <f t="shared" si="77"/>
        <v>5.4312499999999586</v>
      </c>
    </row>
    <row r="874" spans="120:121" x14ac:dyDescent="0.35">
      <c r="DP874" s="72">
        <v>1270</v>
      </c>
      <c r="DQ874" s="90">
        <f t="shared" si="77"/>
        <v>5.4374999999999583</v>
      </c>
    </row>
    <row r="875" spans="120:121" x14ac:dyDescent="0.35">
      <c r="DP875" s="72">
        <v>1271</v>
      </c>
      <c r="DQ875" s="90">
        <f t="shared" si="77"/>
        <v>5.4437499999999579</v>
      </c>
    </row>
    <row r="876" spans="120:121" x14ac:dyDescent="0.35">
      <c r="DP876" s="72">
        <v>1272</v>
      </c>
      <c r="DQ876" s="90">
        <f t="shared" si="77"/>
        <v>5.4499999999999575</v>
      </c>
    </row>
    <row r="877" spans="120:121" x14ac:dyDescent="0.35">
      <c r="DP877" s="72">
        <v>1273</v>
      </c>
      <c r="DQ877" s="90">
        <f t="shared" si="77"/>
        <v>5.4562499999999572</v>
      </c>
    </row>
    <row r="878" spans="120:121" x14ac:dyDescent="0.35">
      <c r="DP878" s="72">
        <v>1274</v>
      </c>
      <c r="DQ878" s="90">
        <f t="shared" si="77"/>
        <v>5.4624999999999568</v>
      </c>
    </row>
    <row r="879" spans="120:121" x14ac:dyDescent="0.35">
      <c r="DP879" s="72">
        <v>1275</v>
      </c>
      <c r="DQ879" s="90">
        <f t="shared" si="77"/>
        <v>5.4687499999999565</v>
      </c>
    </row>
    <row r="880" spans="120:121" x14ac:dyDescent="0.35">
      <c r="DP880" s="72">
        <v>1276</v>
      </c>
      <c r="DQ880" s="90">
        <f t="shared" si="77"/>
        <v>5.4749999999999561</v>
      </c>
    </row>
    <row r="881" spans="120:121" x14ac:dyDescent="0.35">
      <c r="DP881" s="72">
        <v>1277</v>
      </c>
      <c r="DQ881" s="90">
        <f t="shared" si="77"/>
        <v>5.4812499999999558</v>
      </c>
    </row>
    <row r="882" spans="120:121" x14ac:dyDescent="0.35">
      <c r="DP882" s="72">
        <v>1278</v>
      </c>
      <c r="DQ882" s="90">
        <f t="shared" si="77"/>
        <v>5.4874999999999554</v>
      </c>
    </row>
    <row r="883" spans="120:121" x14ac:dyDescent="0.35">
      <c r="DP883" s="72">
        <v>1279</v>
      </c>
      <c r="DQ883" s="90">
        <f t="shared" si="77"/>
        <v>5.4937499999999551</v>
      </c>
    </row>
    <row r="884" spans="120:121" x14ac:dyDescent="0.35">
      <c r="DP884" s="72">
        <v>1280</v>
      </c>
      <c r="DQ884" s="90">
        <f t="shared" si="77"/>
        <v>5.4999999999999547</v>
      </c>
    </row>
    <row r="885" spans="120:121" x14ac:dyDescent="0.35">
      <c r="DP885" s="72">
        <v>1281</v>
      </c>
      <c r="DQ885" s="90">
        <f t="shared" si="77"/>
        <v>5.5062499999999543</v>
      </c>
    </row>
    <row r="886" spans="120:121" x14ac:dyDescent="0.35">
      <c r="DP886" s="72">
        <v>1282</v>
      </c>
      <c r="DQ886" s="90">
        <f t="shared" si="77"/>
        <v>5.512499999999954</v>
      </c>
    </row>
    <row r="887" spans="120:121" x14ac:dyDescent="0.35">
      <c r="DP887" s="72">
        <v>1283</v>
      </c>
      <c r="DQ887" s="90">
        <f t="shared" si="77"/>
        <v>5.5187499999999536</v>
      </c>
    </row>
    <row r="888" spans="120:121" x14ac:dyDescent="0.35">
      <c r="DP888" s="72">
        <v>1284</v>
      </c>
      <c r="DQ888" s="90">
        <f t="shared" si="77"/>
        <v>5.5249999999999533</v>
      </c>
    </row>
    <row r="889" spans="120:121" x14ac:dyDescent="0.35">
      <c r="DP889" s="72">
        <v>1285</v>
      </c>
      <c r="DQ889" s="90">
        <f t="shared" si="77"/>
        <v>5.5312499999999529</v>
      </c>
    </row>
    <row r="890" spans="120:121" x14ac:dyDescent="0.35">
      <c r="DP890" s="72">
        <v>1286</v>
      </c>
      <c r="DQ890" s="90">
        <f t="shared" si="77"/>
        <v>5.5374999999999526</v>
      </c>
    </row>
    <row r="891" spans="120:121" x14ac:dyDescent="0.35">
      <c r="DP891" s="72">
        <v>1287</v>
      </c>
      <c r="DQ891" s="90">
        <f t="shared" si="77"/>
        <v>5.5437499999999522</v>
      </c>
    </row>
    <row r="892" spans="120:121" x14ac:dyDescent="0.35">
      <c r="DP892" s="72">
        <v>1288</v>
      </c>
      <c r="DQ892" s="90">
        <f t="shared" si="77"/>
        <v>5.5499999999999519</v>
      </c>
    </row>
    <row r="893" spans="120:121" x14ac:dyDescent="0.35">
      <c r="DP893" s="72">
        <v>1289</v>
      </c>
      <c r="DQ893" s="90">
        <f t="shared" si="77"/>
        <v>5.5562499999999515</v>
      </c>
    </row>
    <row r="894" spans="120:121" x14ac:dyDescent="0.35">
      <c r="DP894" s="72">
        <v>1290</v>
      </c>
      <c r="DQ894" s="90">
        <f t="shared" si="77"/>
        <v>5.5624999999999512</v>
      </c>
    </row>
    <row r="895" spans="120:121" x14ac:dyDescent="0.35">
      <c r="DP895" s="72">
        <v>1291</v>
      </c>
      <c r="DQ895" s="90">
        <f t="shared" si="77"/>
        <v>5.5687499999999508</v>
      </c>
    </row>
    <row r="896" spans="120:121" x14ac:dyDescent="0.35">
      <c r="DP896" s="72">
        <v>1292</v>
      </c>
      <c r="DQ896" s="90">
        <f t="shared" si="77"/>
        <v>5.5749999999999504</v>
      </c>
    </row>
    <row r="897" spans="120:121" x14ac:dyDescent="0.35">
      <c r="DP897" s="72">
        <v>1293</v>
      </c>
      <c r="DQ897" s="90">
        <f t="shared" si="77"/>
        <v>5.5812499999999501</v>
      </c>
    </row>
    <row r="898" spans="120:121" x14ac:dyDescent="0.35">
      <c r="DP898" s="72">
        <v>1294</v>
      </c>
      <c r="DQ898" s="90">
        <f t="shared" si="77"/>
        <v>5.5874999999999497</v>
      </c>
    </row>
    <row r="899" spans="120:121" x14ac:dyDescent="0.35">
      <c r="DP899" s="72">
        <v>1295</v>
      </c>
      <c r="DQ899" s="90">
        <f t="shared" si="77"/>
        <v>5.5937499999999494</v>
      </c>
    </row>
    <row r="900" spans="120:121" x14ac:dyDescent="0.35">
      <c r="DP900" s="72">
        <v>1296</v>
      </c>
      <c r="DQ900" s="90">
        <f t="shared" si="77"/>
        <v>5.599999999999949</v>
      </c>
    </row>
    <row r="901" spans="120:121" x14ac:dyDescent="0.35">
      <c r="DP901" s="72">
        <v>1297</v>
      </c>
      <c r="DQ901" s="90">
        <f t="shared" si="77"/>
        <v>5.6062499999999487</v>
      </c>
    </row>
    <row r="902" spans="120:121" x14ac:dyDescent="0.35">
      <c r="DP902" s="72">
        <v>1298</v>
      </c>
      <c r="DQ902" s="90">
        <f t="shared" ref="DQ902:DQ965" si="78">DQ901+0.00625</f>
        <v>5.6124999999999483</v>
      </c>
    </row>
    <row r="903" spans="120:121" x14ac:dyDescent="0.35">
      <c r="DP903" s="72">
        <v>1299</v>
      </c>
      <c r="DQ903" s="90">
        <f t="shared" si="78"/>
        <v>5.618749999999948</v>
      </c>
    </row>
    <row r="904" spans="120:121" x14ac:dyDescent="0.35">
      <c r="DP904" s="72">
        <v>1300</v>
      </c>
      <c r="DQ904" s="90">
        <f t="shared" si="78"/>
        <v>5.6249999999999476</v>
      </c>
    </row>
    <row r="905" spans="120:121" x14ac:dyDescent="0.35">
      <c r="DP905" s="72">
        <v>1301</v>
      </c>
      <c r="DQ905" s="90">
        <f t="shared" si="78"/>
        <v>5.6312499999999472</v>
      </c>
    </row>
    <row r="906" spans="120:121" x14ac:dyDescent="0.35">
      <c r="DP906" s="72">
        <v>1302</v>
      </c>
      <c r="DQ906" s="90">
        <f t="shared" si="78"/>
        <v>5.6374999999999469</v>
      </c>
    </row>
    <row r="907" spans="120:121" x14ac:dyDescent="0.35">
      <c r="DP907" s="72">
        <v>1303</v>
      </c>
      <c r="DQ907" s="90">
        <f t="shared" si="78"/>
        <v>5.6437499999999465</v>
      </c>
    </row>
    <row r="908" spans="120:121" x14ac:dyDescent="0.35">
      <c r="DP908" s="72">
        <v>1304</v>
      </c>
      <c r="DQ908" s="90">
        <f t="shared" si="78"/>
        <v>5.6499999999999462</v>
      </c>
    </row>
    <row r="909" spans="120:121" x14ac:dyDescent="0.35">
      <c r="DP909" s="72">
        <v>1305</v>
      </c>
      <c r="DQ909" s="90">
        <f t="shared" si="78"/>
        <v>5.6562499999999458</v>
      </c>
    </row>
    <row r="910" spans="120:121" x14ac:dyDescent="0.35">
      <c r="DP910" s="72">
        <v>1306</v>
      </c>
      <c r="DQ910" s="90">
        <f t="shared" si="78"/>
        <v>5.6624999999999455</v>
      </c>
    </row>
    <row r="911" spans="120:121" x14ac:dyDescent="0.35">
      <c r="DP911" s="72">
        <v>1307</v>
      </c>
      <c r="DQ911" s="90">
        <f t="shared" si="78"/>
        <v>5.6687499999999451</v>
      </c>
    </row>
    <row r="912" spans="120:121" x14ac:dyDescent="0.35">
      <c r="DP912" s="72">
        <v>1308</v>
      </c>
      <c r="DQ912" s="90">
        <f t="shared" si="78"/>
        <v>5.6749999999999448</v>
      </c>
    </row>
    <row r="913" spans="120:121" x14ac:dyDescent="0.35">
      <c r="DP913" s="72">
        <v>1309</v>
      </c>
      <c r="DQ913" s="90">
        <f t="shared" si="78"/>
        <v>5.6812499999999444</v>
      </c>
    </row>
    <row r="914" spans="120:121" x14ac:dyDescent="0.35">
      <c r="DP914" s="72">
        <v>1310</v>
      </c>
      <c r="DQ914" s="90">
        <f t="shared" si="78"/>
        <v>5.687499999999944</v>
      </c>
    </row>
    <row r="915" spans="120:121" x14ac:dyDescent="0.35">
      <c r="DP915" s="72">
        <v>1311</v>
      </c>
      <c r="DQ915" s="90">
        <f t="shared" si="78"/>
        <v>5.6937499999999437</v>
      </c>
    </row>
    <row r="916" spans="120:121" x14ac:dyDescent="0.35">
      <c r="DP916" s="72">
        <v>1312</v>
      </c>
      <c r="DQ916" s="90">
        <f t="shared" si="78"/>
        <v>5.6999999999999433</v>
      </c>
    </row>
    <row r="917" spans="120:121" x14ac:dyDescent="0.35">
      <c r="DP917" s="72">
        <v>1313</v>
      </c>
      <c r="DQ917" s="90">
        <f t="shared" si="78"/>
        <v>5.706249999999943</v>
      </c>
    </row>
    <row r="918" spans="120:121" x14ac:dyDescent="0.35">
      <c r="DP918" s="72">
        <v>1314</v>
      </c>
      <c r="DQ918" s="90">
        <f t="shared" si="78"/>
        <v>5.7124999999999426</v>
      </c>
    </row>
    <row r="919" spans="120:121" x14ac:dyDescent="0.35">
      <c r="DP919" s="72">
        <v>1315</v>
      </c>
      <c r="DQ919" s="90">
        <f t="shared" si="78"/>
        <v>5.7187499999999423</v>
      </c>
    </row>
    <row r="920" spans="120:121" x14ac:dyDescent="0.35">
      <c r="DP920" s="72">
        <v>1316</v>
      </c>
      <c r="DQ920" s="90">
        <f t="shared" si="78"/>
        <v>5.7249999999999419</v>
      </c>
    </row>
    <row r="921" spans="120:121" x14ac:dyDescent="0.35">
      <c r="DP921" s="72">
        <v>1317</v>
      </c>
      <c r="DQ921" s="90">
        <f t="shared" si="78"/>
        <v>5.7312499999999416</v>
      </c>
    </row>
    <row r="922" spans="120:121" x14ac:dyDescent="0.35">
      <c r="DP922" s="72">
        <v>1318</v>
      </c>
      <c r="DQ922" s="90">
        <f t="shared" si="78"/>
        <v>5.7374999999999412</v>
      </c>
    </row>
    <row r="923" spans="120:121" x14ac:dyDescent="0.35">
      <c r="DP923" s="72">
        <v>1319</v>
      </c>
      <c r="DQ923" s="90">
        <f t="shared" si="78"/>
        <v>5.7437499999999408</v>
      </c>
    </row>
    <row r="924" spans="120:121" x14ac:dyDescent="0.35">
      <c r="DP924" s="72">
        <v>1320</v>
      </c>
      <c r="DQ924" s="90">
        <f t="shared" si="78"/>
        <v>5.7499999999999405</v>
      </c>
    </row>
    <row r="925" spans="120:121" x14ac:dyDescent="0.35">
      <c r="DP925" s="72">
        <v>1321</v>
      </c>
      <c r="DQ925" s="90">
        <f t="shared" si="78"/>
        <v>5.7562499999999401</v>
      </c>
    </row>
    <row r="926" spans="120:121" x14ac:dyDescent="0.35">
      <c r="DP926" s="72">
        <v>1322</v>
      </c>
      <c r="DQ926" s="90">
        <f t="shared" si="78"/>
        <v>5.7624999999999398</v>
      </c>
    </row>
    <row r="927" spans="120:121" x14ac:dyDescent="0.35">
      <c r="DP927" s="72">
        <v>1323</v>
      </c>
      <c r="DQ927" s="90">
        <f t="shared" si="78"/>
        <v>5.7687499999999394</v>
      </c>
    </row>
    <row r="928" spans="120:121" x14ac:dyDescent="0.35">
      <c r="DP928" s="72">
        <v>1324</v>
      </c>
      <c r="DQ928" s="90">
        <f t="shared" si="78"/>
        <v>5.7749999999999391</v>
      </c>
    </row>
    <row r="929" spans="120:121" x14ac:dyDescent="0.35">
      <c r="DP929" s="72">
        <v>1325</v>
      </c>
      <c r="DQ929" s="90">
        <f t="shared" si="78"/>
        <v>5.7812499999999387</v>
      </c>
    </row>
    <row r="930" spans="120:121" x14ac:dyDescent="0.35">
      <c r="DP930" s="72">
        <v>1326</v>
      </c>
      <c r="DQ930" s="90">
        <f t="shared" si="78"/>
        <v>5.7874999999999384</v>
      </c>
    </row>
    <row r="931" spans="120:121" x14ac:dyDescent="0.35">
      <c r="DP931" s="72">
        <v>1327</v>
      </c>
      <c r="DQ931" s="90">
        <f t="shared" si="78"/>
        <v>5.793749999999938</v>
      </c>
    </row>
    <row r="932" spans="120:121" x14ac:dyDescent="0.35">
      <c r="DP932" s="72">
        <v>1328</v>
      </c>
      <c r="DQ932" s="90">
        <f t="shared" si="78"/>
        <v>5.7999999999999376</v>
      </c>
    </row>
    <row r="933" spans="120:121" x14ac:dyDescent="0.35">
      <c r="DP933" s="72">
        <v>1329</v>
      </c>
      <c r="DQ933" s="90">
        <f t="shared" si="78"/>
        <v>5.8062499999999373</v>
      </c>
    </row>
    <row r="934" spans="120:121" x14ac:dyDescent="0.35">
      <c r="DP934" s="72">
        <v>1330</v>
      </c>
      <c r="DQ934" s="90">
        <f t="shared" si="78"/>
        <v>5.8124999999999369</v>
      </c>
    </row>
    <row r="935" spans="120:121" x14ac:dyDescent="0.35">
      <c r="DP935" s="72">
        <v>1331</v>
      </c>
      <c r="DQ935" s="90">
        <f t="shared" si="78"/>
        <v>5.8187499999999366</v>
      </c>
    </row>
    <row r="936" spans="120:121" x14ac:dyDescent="0.35">
      <c r="DP936" s="72">
        <v>1332</v>
      </c>
      <c r="DQ936" s="90">
        <f t="shared" si="78"/>
        <v>5.8249999999999362</v>
      </c>
    </row>
    <row r="937" spans="120:121" x14ac:dyDescent="0.35">
      <c r="DP937" s="72">
        <v>1333</v>
      </c>
      <c r="DQ937" s="90">
        <f t="shared" si="78"/>
        <v>5.8312499999999359</v>
      </c>
    </row>
    <row r="938" spans="120:121" x14ac:dyDescent="0.35">
      <c r="DP938" s="72">
        <v>1334</v>
      </c>
      <c r="DQ938" s="90">
        <f t="shared" si="78"/>
        <v>5.8374999999999355</v>
      </c>
    </row>
    <row r="939" spans="120:121" x14ac:dyDescent="0.35">
      <c r="DP939" s="72">
        <v>1335</v>
      </c>
      <c r="DQ939" s="90">
        <f t="shared" si="78"/>
        <v>5.8437499999999352</v>
      </c>
    </row>
    <row r="940" spans="120:121" x14ac:dyDescent="0.35">
      <c r="DP940" s="72">
        <v>1336</v>
      </c>
      <c r="DQ940" s="90">
        <f t="shared" si="78"/>
        <v>5.8499999999999348</v>
      </c>
    </row>
    <row r="941" spans="120:121" x14ac:dyDescent="0.35">
      <c r="DP941" s="72">
        <v>1337</v>
      </c>
      <c r="DQ941" s="90">
        <f t="shared" si="78"/>
        <v>5.8562499999999345</v>
      </c>
    </row>
    <row r="942" spans="120:121" x14ac:dyDescent="0.35">
      <c r="DP942" s="72">
        <v>1338</v>
      </c>
      <c r="DQ942" s="90">
        <f t="shared" si="78"/>
        <v>5.8624999999999341</v>
      </c>
    </row>
    <row r="943" spans="120:121" x14ac:dyDescent="0.35">
      <c r="DP943" s="72">
        <v>1339</v>
      </c>
      <c r="DQ943" s="90">
        <f t="shared" si="78"/>
        <v>5.8687499999999337</v>
      </c>
    </row>
    <row r="944" spans="120:121" x14ac:dyDescent="0.35">
      <c r="DP944" s="72">
        <v>1340</v>
      </c>
      <c r="DQ944" s="90">
        <f t="shared" si="78"/>
        <v>5.8749999999999334</v>
      </c>
    </row>
    <row r="945" spans="120:121" x14ac:dyDescent="0.35">
      <c r="DP945" s="72">
        <v>1341</v>
      </c>
      <c r="DQ945" s="90">
        <f t="shared" si="78"/>
        <v>5.881249999999933</v>
      </c>
    </row>
    <row r="946" spans="120:121" x14ac:dyDescent="0.35">
      <c r="DP946" s="72">
        <v>1342</v>
      </c>
      <c r="DQ946" s="90">
        <f t="shared" si="78"/>
        <v>5.8874999999999327</v>
      </c>
    </row>
    <row r="947" spans="120:121" x14ac:dyDescent="0.35">
      <c r="DP947" s="72">
        <v>1343</v>
      </c>
      <c r="DQ947" s="90">
        <f t="shared" si="78"/>
        <v>5.8937499999999323</v>
      </c>
    </row>
    <row r="948" spans="120:121" x14ac:dyDescent="0.35">
      <c r="DP948" s="72">
        <v>1344</v>
      </c>
      <c r="DQ948" s="90">
        <f t="shared" si="78"/>
        <v>5.899999999999932</v>
      </c>
    </row>
    <row r="949" spans="120:121" x14ac:dyDescent="0.35">
      <c r="DP949" s="72">
        <v>1345</v>
      </c>
      <c r="DQ949" s="90">
        <f t="shared" si="78"/>
        <v>5.9062499999999316</v>
      </c>
    </row>
    <row r="950" spans="120:121" x14ac:dyDescent="0.35">
      <c r="DP950" s="72">
        <v>1346</v>
      </c>
      <c r="DQ950" s="90">
        <f t="shared" si="78"/>
        <v>5.9124999999999313</v>
      </c>
    </row>
    <row r="951" spans="120:121" x14ac:dyDescent="0.35">
      <c r="DP951" s="72">
        <v>1347</v>
      </c>
      <c r="DQ951" s="90">
        <f t="shared" si="78"/>
        <v>5.9187499999999309</v>
      </c>
    </row>
    <row r="952" spans="120:121" x14ac:dyDescent="0.35">
      <c r="DP952" s="72">
        <v>1348</v>
      </c>
      <c r="DQ952" s="90">
        <f t="shared" si="78"/>
        <v>5.9249999999999305</v>
      </c>
    </row>
    <row r="953" spans="120:121" x14ac:dyDescent="0.35">
      <c r="DP953" s="72">
        <v>1349</v>
      </c>
      <c r="DQ953" s="90">
        <f t="shared" si="78"/>
        <v>5.9312499999999302</v>
      </c>
    </row>
    <row r="954" spans="120:121" x14ac:dyDescent="0.35">
      <c r="DP954" s="72">
        <v>1350</v>
      </c>
      <c r="DQ954" s="90">
        <f t="shared" si="78"/>
        <v>5.9374999999999298</v>
      </c>
    </row>
    <row r="955" spans="120:121" x14ac:dyDescent="0.35">
      <c r="DP955" s="72">
        <v>1351</v>
      </c>
      <c r="DQ955" s="90">
        <f t="shared" si="78"/>
        <v>5.9437499999999295</v>
      </c>
    </row>
    <row r="956" spans="120:121" x14ac:dyDescent="0.35">
      <c r="DP956" s="72">
        <v>1352</v>
      </c>
      <c r="DQ956" s="90">
        <f t="shared" si="78"/>
        <v>5.9499999999999291</v>
      </c>
    </row>
    <row r="957" spans="120:121" x14ac:dyDescent="0.35">
      <c r="DP957" s="72">
        <v>1353</v>
      </c>
      <c r="DQ957" s="90">
        <f t="shared" si="78"/>
        <v>5.9562499999999288</v>
      </c>
    </row>
    <row r="958" spans="120:121" x14ac:dyDescent="0.35">
      <c r="DP958" s="72">
        <v>1354</v>
      </c>
      <c r="DQ958" s="90">
        <f t="shared" si="78"/>
        <v>5.9624999999999284</v>
      </c>
    </row>
    <row r="959" spans="120:121" x14ac:dyDescent="0.35">
      <c r="DP959" s="72">
        <v>1355</v>
      </c>
      <c r="DQ959" s="90">
        <f t="shared" si="78"/>
        <v>5.9687499999999281</v>
      </c>
    </row>
    <row r="960" spans="120:121" x14ac:dyDescent="0.35">
      <c r="DP960" s="72">
        <v>1356</v>
      </c>
      <c r="DQ960" s="90">
        <f t="shared" si="78"/>
        <v>5.9749999999999277</v>
      </c>
    </row>
    <row r="961" spans="120:121" x14ac:dyDescent="0.35">
      <c r="DP961" s="72">
        <v>1357</v>
      </c>
      <c r="DQ961" s="90">
        <f t="shared" si="78"/>
        <v>5.9812499999999273</v>
      </c>
    </row>
    <row r="962" spans="120:121" x14ac:dyDescent="0.35">
      <c r="DP962" s="72">
        <v>1358</v>
      </c>
      <c r="DQ962" s="90">
        <f t="shared" si="78"/>
        <v>5.987499999999927</v>
      </c>
    </row>
    <row r="963" spans="120:121" x14ac:dyDescent="0.35">
      <c r="DP963" s="72">
        <v>1359</v>
      </c>
      <c r="DQ963" s="90">
        <f t="shared" si="78"/>
        <v>5.9937499999999266</v>
      </c>
    </row>
    <row r="964" spans="120:121" x14ac:dyDescent="0.35">
      <c r="DP964" s="72">
        <v>1360</v>
      </c>
      <c r="DQ964" s="90">
        <f t="shared" si="78"/>
        <v>5.9999999999999263</v>
      </c>
    </row>
    <row r="965" spans="120:121" x14ac:dyDescent="0.35">
      <c r="DP965" s="72">
        <v>1361</v>
      </c>
      <c r="DQ965" s="90">
        <f t="shared" si="78"/>
        <v>6.0062499999999259</v>
      </c>
    </row>
    <row r="966" spans="120:121" x14ac:dyDescent="0.35">
      <c r="DP966" s="72">
        <v>1362</v>
      </c>
      <c r="DQ966" s="90">
        <f t="shared" ref="DQ966:DQ1029" si="79">DQ965+0.00625</f>
        <v>6.0124999999999256</v>
      </c>
    </row>
    <row r="967" spans="120:121" x14ac:dyDescent="0.35">
      <c r="DP967" s="72">
        <v>1363</v>
      </c>
      <c r="DQ967" s="90">
        <f t="shared" si="79"/>
        <v>6.0187499999999252</v>
      </c>
    </row>
    <row r="968" spans="120:121" x14ac:dyDescent="0.35">
      <c r="DP968" s="72">
        <v>1364</v>
      </c>
      <c r="DQ968" s="90">
        <f t="shared" si="79"/>
        <v>6.0249999999999249</v>
      </c>
    </row>
    <row r="969" spans="120:121" x14ac:dyDescent="0.35">
      <c r="DP969" s="72">
        <v>1365</v>
      </c>
      <c r="DQ969" s="90">
        <f t="shared" si="79"/>
        <v>6.0312499999999245</v>
      </c>
    </row>
    <row r="970" spans="120:121" x14ac:dyDescent="0.35">
      <c r="DP970" s="72">
        <v>1366</v>
      </c>
      <c r="DQ970" s="90">
        <f t="shared" si="79"/>
        <v>6.0374999999999241</v>
      </c>
    </row>
    <row r="971" spans="120:121" x14ac:dyDescent="0.35">
      <c r="DP971" s="72">
        <v>1367</v>
      </c>
      <c r="DQ971" s="90">
        <f t="shared" si="79"/>
        <v>6.0437499999999238</v>
      </c>
    </row>
    <row r="972" spans="120:121" x14ac:dyDescent="0.35">
      <c r="DP972" s="72">
        <v>1368</v>
      </c>
      <c r="DQ972" s="90">
        <f t="shared" si="79"/>
        <v>6.0499999999999234</v>
      </c>
    </row>
    <row r="973" spans="120:121" x14ac:dyDescent="0.35">
      <c r="DP973" s="72">
        <v>1369</v>
      </c>
      <c r="DQ973" s="90">
        <f t="shared" si="79"/>
        <v>6.0562499999999231</v>
      </c>
    </row>
    <row r="974" spans="120:121" x14ac:dyDescent="0.35">
      <c r="DP974" s="72">
        <v>1370</v>
      </c>
      <c r="DQ974" s="90">
        <f t="shared" si="79"/>
        <v>6.0624999999999227</v>
      </c>
    </row>
    <row r="975" spans="120:121" x14ac:dyDescent="0.35">
      <c r="DP975" s="72">
        <v>1371</v>
      </c>
      <c r="DQ975" s="90">
        <f t="shared" si="79"/>
        <v>6.0687499999999224</v>
      </c>
    </row>
    <row r="976" spans="120:121" x14ac:dyDescent="0.35">
      <c r="DP976" s="72">
        <v>1372</v>
      </c>
      <c r="DQ976" s="90">
        <f t="shared" si="79"/>
        <v>6.074999999999922</v>
      </c>
    </row>
    <row r="977" spans="120:121" x14ac:dyDescent="0.35">
      <c r="DP977" s="72">
        <v>1373</v>
      </c>
      <c r="DQ977" s="90">
        <f t="shared" si="79"/>
        <v>6.0812499999999217</v>
      </c>
    </row>
    <row r="978" spans="120:121" x14ac:dyDescent="0.35">
      <c r="DP978" s="72">
        <v>1374</v>
      </c>
      <c r="DQ978" s="90">
        <f t="shared" si="79"/>
        <v>6.0874999999999213</v>
      </c>
    </row>
    <row r="979" spans="120:121" x14ac:dyDescent="0.35">
      <c r="DP979" s="72">
        <v>1375</v>
      </c>
      <c r="DQ979" s="90">
        <f t="shared" si="79"/>
        <v>6.093749999999921</v>
      </c>
    </row>
    <row r="980" spans="120:121" x14ac:dyDescent="0.35">
      <c r="DP980" s="72">
        <v>1376</v>
      </c>
      <c r="DQ980" s="90">
        <f t="shared" si="79"/>
        <v>6.0999999999999206</v>
      </c>
    </row>
    <row r="981" spans="120:121" x14ac:dyDescent="0.35">
      <c r="DP981" s="72">
        <v>1377</v>
      </c>
      <c r="DQ981" s="90">
        <f t="shared" si="79"/>
        <v>6.1062499999999202</v>
      </c>
    </row>
    <row r="982" spans="120:121" x14ac:dyDescent="0.35">
      <c r="DP982" s="72">
        <v>1378</v>
      </c>
      <c r="DQ982" s="90">
        <f t="shared" si="79"/>
        <v>6.1124999999999199</v>
      </c>
    </row>
    <row r="983" spans="120:121" x14ac:dyDescent="0.35">
      <c r="DP983" s="72">
        <v>1379</v>
      </c>
      <c r="DQ983" s="90">
        <f t="shared" si="79"/>
        <v>6.1187499999999195</v>
      </c>
    </row>
    <row r="984" spans="120:121" x14ac:dyDescent="0.35">
      <c r="DP984" s="72">
        <v>1380</v>
      </c>
      <c r="DQ984" s="90">
        <f t="shared" si="79"/>
        <v>6.1249999999999192</v>
      </c>
    </row>
    <row r="985" spans="120:121" x14ac:dyDescent="0.35">
      <c r="DP985" s="72">
        <v>1381</v>
      </c>
      <c r="DQ985" s="90">
        <f t="shared" si="79"/>
        <v>6.1312499999999188</v>
      </c>
    </row>
    <row r="986" spans="120:121" x14ac:dyDescent="0.35">
      <c r="DP986" s="72">
        <v>1382</v>
      </c>
      <c r="DQ986" s="90">
        <f t="shared" si="79"/>
        <v>6.1374999999999185</v>
      </c>
    </row>
    <row r="987" spans="120:121" x14ac:dyDescent="0.35">
      <c r="DP987" s="72">
        <v>1383</v>
      </c>
      <c r="DQ987" s="90">
        <f t="shared" si="79"/>
        <v>6.1437499999999181</v>
      </c>
    </row>
    <row r="988" spans="120:121" x14ac:dyDescent="0.35">
      <c r="DP988" s="72">
        <v>1384</v>
      </c>
      <c r="DQ988" s="90">
        <f t="shared" si="79"/>
        <v>6.1499999999999178</v>
      </c>
    </row>
    <row r="989" spans="120:121" x14ac:dyDescent="0.35">
      <c r="DP989" s="72">
        <v>1385</v>
      </c>
      <c r="DQ989" s="90">
        <f t="shared" si="79"/>
        <v>6.1562499999999174</v>
      </c>
    </row>
    <row r="990" spans="120:121" x14ac:dyDescent="0.35">
      <c r="DP990" s="72">
        <v>1386</v>
      </c>
      <c r="DQ990" s="90">
        <f t="shared" si="79"/>
        <v>6.162499999999917</v>
      </c>
    </row>
    <row r="991" spans="120:121" x14ac:dyDescent="0.35">
      <c r="DP991" s="72">
        <v>1387</v>
      </c>
      <c r="DQ991" s="90">
        <f t="shared" si="79"/>
        <v>6.1687499999999167</v>
      </c>
    </row>
    <row r="992" spans="120:121" x14ac:dyDescent="0.35">
      <c r="DP992" s="72">
        <v>1388</v>
      </c>
      <c r="DQ992" s="90">
        <f t="shared" si="79"/>
        <v>6.1749999999999163</v>
      </c>
    </row>
    <row r="993" spans="120:121" x14ac:dyDescent="0.35">
      <c r="DP993" s="72">
        <v>1389</v>
      </c>
      <c r="DQ993" s="90">
        <f t="shared" si="79"/>
        <v>6.181249999999916</v>
      </c>
    </row>
    <row r="994" spans="120:121" x14ac:dyDescent="0.35">
      <c r="DP994" s="72">
        <v>1390</v>
      </c>
      <c r="DQ994" s="90">
        <f t="shared" si="79"/>
        <v>6.1874999999999156</v>
      </c>
    </row>
    <row r="995" spans="120:121" x14ac:dyDescent="0.35">
      <c r="DP995" s="72">
        <v>1391</v>
      </c>
      <c r="DQ995" s="90">
        <f t="shared" si="79"/>
        <v>6.1937499999999153</v>
      </c>
    </row>
    <row r="996" spans="120:121" x14ac:dyDescent="0.35">
      <c r="DP996" s="72">
        <v>1392</v>
      </c>
      <c r="DQ996" s="90">
        <f t="shared" si="79"/>
        <v>6.1999999999999149</v>
      </c>
    </row>
    <row r="997" spans="120:121" x14ac:dyDescent="0.35">
      <c r="DP997" s="72">
        <v>1393</v>
      </c>
      <c r="DQ997" s="90">
        <f t="shared" si="79"/>
        <v>6.2062499999999146</v>
      </c>
    </row>
    <row r="998" spans="120:121" x14ac:dyDescent="0.35">
      <c r="DP998" s="72">
        <v>1394</v>
      </c>
      <c r="DQ998" s="90">
        <f t="shared" si="79"/>
        <v>6.2124999999999142</v>
      </c>
    </row>
    <row r="999" spans="120:121" x14ac:dyDescent="0.35">
      <c r="DP999" s="72">
        <v>1395</v>
      </c>
      <c r="DQ999" s="90">
        <f t="shared" si="79"/>
        <v>6.2187499999999138</v>
      </c>
    </row>
    <row r="1000" spans="120:121" x14ac:dyDescent="0.35">
      <c r="DP1000" s="72">
        <v>1396</v>
      </c>
      <c r="DQ1000" s="90">
        <f t="shared" si="79"/>
        <v>6.2249999999999135</v>
      </c>
    </row>
    <row r="1001" spans="120:121" x14ac:dyDescent="0.35">
      <c r="DP1001" s="72">
        <v>1397</v>
      </c>
      <c r="DQ1001" s="90">
        <f t="shared" si="79"/>
        <v>6.2312499999999131</v>
      </c>
    </row>
    <row r="1002" spans="120:121" x14ac:dyDescent="0.35">
      <c r="DP1002" s="72">
        <v>1398</v>
      </c>
      <c r="DQ1002" s="90">
        <f t="shared" si="79"/>
        <v>6.2374999999999128</v>
      </c>
    </row>
    <row r="1003" spans="120:121" x14ac:dyDescent="0.35">
      <c r="DP1003" s="72">
        <v>1399</v>
      </c>
      <c r="DQ1003" s="90">
        <f t="shared" si="79"/>
        <v>6.2437499999999124</v>
      </c>
    </row>
    <row r="1004" spans="120:121" x14ac:dyDescent="0.35">
      <c r="DP1004" s="72">
        <v>1400</v>
      </c>
      <c r="DQ1004" s="90">
        <f t="shared" si="79"/>
        <v>6.2499999999999121</v>
      </c>
    </row>
    <row r="1005" spans="120:121" x14ac:dyDescent="0.35">
      <c r="DP1005" s="72">
        <v>1401</v>
      </c>
      <c r="DQ1005" s="90">
        <f t="shared" si="79"/>
        <v>6.2562499999999117</v>
      </c>
    </row>
    <row r="1006" spans="120:121" x14ac:dyDescent="0.35">
      <c r="DP1006" s="72">
        <v>1402</v>
      </c>
      <c r="DQ1006" s="90">
        <f t="shared" si="79"/>
        <v>6.2624999999999114</v>
      </c>
    </row>
    <row r="1007" spans="120:121" x14ac:dyDescent="0.35">
      <c r="DP1007" s="72">
        <v>1403</v>
      </c>
      <c r="DQ1007" s="90">
        <f t="shared" si="79"/>
        <v>6.268749999999911</v>
      </c>
    </row>
    <row r="1008" spans="120:121" x14ac:dyDescent="0.35">
      <c r="DP1008" s="72">
        <v>1404</v>
      </c>
      <c r="DQ1008" s="90">
        <f t="shared" si="79"/>
        <v>6.2749999999999106</v>
      </c>
    </row>
    <row r="1009" spans="120:121" x14ac:dyDescent="0.35">
      <c r="DP1009" s="72">
        <v>1405</v>
      </c>
      <c r="DQ1009" s="90">
        <f t="shared" si="79"/>
        <v>6.2812499999999103</v>
      </c>
    </row>
    <row r="1010" spans="120:121" x14ac:dyDescent="0.35">
      <c r="DP1010" s="72">
        <v>1406</v>
      </c>
      <c r="DQ1010" s="90">
        <f t="shared" si="79"/>
        <v>6.2874999999999099</v>
      </c>
    </row>
    <row r="1011" spans="120:121" x14ac:dyDescent="0.35">
      <c r="DP1011" s="72">
        <v>1407</v>
      </c>
      <c r="DQ1011" s="90">
        <f t="shared" si="79"/>
        <v>6.2937499999999096</v>
      </c>
    </row>
    <row r="1012" spans="120:121" x14ac:dyDescent="0.35">
      <c r="DP1012" s="72">
        <v>1408</v>
      </c>
      <c r="DQ1012" s="90">
        <f t="shared" si="79"/>
        <v>6.2999999999999092</v>
      </c>
    </row>
    <row r="1013" spans="120:121" x14ac:dyDescent="0.35">
      <c r="DP1013" s="72">
        <v>1409</v>
      </c>
      <c r="DQ1013" s="90">
        <f t="shared" si="79"/>
        <v>6.3062499999999089</v>
      </c>
    </row>
    <row r="1014" spans="120:121" x14ac:dyDescent="0.35">
      <c r="DP1014" s="72">
        <v>1410</v>
      </c>
      <c r="DQ1014" s="90">
        <f t="shared" si="79"/>
        <v>6.3124999999999085</v>
      </c>
    </row>
    <row r="1015" spans="120:121" x14ac:dyDescent="0.35">
      <c r="DP1015" s="72">
        <v>1411</v>
      </c>
      <c r="DQ1015" s="90">
        <f t="shared" si="79"/>
        <v>6.3187499999999082</v>
      </c>
    </row>
    <row r="1016" spans="120:121" x14ac:dyDescent="0.35">
      <c r="DP1016" s="72">
        <v>1412</v>
      </c>
      <c r="DQ1016" s="90">
        <f t="shared" si="79"/>
        <v>6.3249999999999078</v>
      </c>
    </row>
    <row r="1017" spans="120:121" x14ac:dyDescent="0.35">
      <c r="DP1017" s="72">
        <v>1413</v>
      </c>
      <c r="DQ1017" s="90">
        <f t="shared" si="79"/>
        <v>6.3312499999999075</v>
      </c>
    </row>
    <row r="1018" spans="120:121" x14ac:dyDescent="0.35">
      <c r="DP1018" s="72">
        <v>1414</v>
      </c>
      <c r="DQ1018" s="90">
        <f t="shared" si="79"/>
        <v>6.3374999999999071</v>
      </c>
    </row>
    <row r="1019" spans="120:121" x14ac:dyDescent="0.35">
      <c r="DP1019" s="72">
        <v>1415</v>
      </c>
      <c r="DQ1019" s="90">
        <f t="shared" si="79"/>
        <v>6.3437499999999067</v>
      </c>
    </row>
    <row r="1020" spans="120:121" x14ac:dyDescent="0.35">
      <c r="DP1020" s="72">
        <v>1416</v>
      </c>
      <c r="DQ1020" s="90">
        <f t="shared" si="79"/>
        <v>6.3499999999999064</v>
      </c>
    </row>
    <row r="1021" spans="120:121" x14ac:dyDescent="0.35">
      <c r="DP1021" s="72">
        <v>1417</v>
      </c>
      <c r="DQ1021" s="90">
        <f t="shared" si="79"/>
        <v>6.356249999999906</v>
      </c>
    </row>
    <row r="1022" spans="120:121" x14ac:dyDescent="0.35">
      <c r="DP1022" s="72">
        <v>1418</v>
      </c>
      <c r="DQ1022" s="90">
        <f t="shared" si="79"/>
        <v>6.3624999999999057</v>
      </c>
    </row>
    <row r="1023" spans="120:121" x14ac:dyDescent="0.35">
      <c r="DP1023" s="72">
        <v>1419</v>
      </c>
      <c r="DQ1023" s="90">
        <f t="shared" si="79"/>
        <v>6.3687499999999053</v>
      </c>
    </row>
    <row r="1024" spans="120:121" x14ac:dyDescent="0.35">
      <c r="DP1024" s="72">
        <v>1420</v>
      </c>
      <c r="DQ1024" s="90">
        <f t="shared" si="79"/>
        <v>6.374999999999905</v>
      </c>
    </row>
    <row r="1025" spans="120:121" x14ac:dyDescent="0.35">
      <c r="DP1025" s="72">
        <v>1421</v>
      </c>
      <c r="DQ1025" s="90">
        <f t="shared" si="79"/>
        <v>6.3812499999999046</v>
      </c>
    </row>
    <row r="1026" spans="120:121" x14ac:dyDescent="0.35">
      <c r="DP1026" s="72">
        <v>1422</v>
      </c>
      <c r="DQ1026" s="90">
        <f t="shared" si="79"/>
        <v>6.3874999999999043</v>
      </c>
    </row>
    <row r="1027" spans="120:121" x14ac:dyDescent="0.35">
      <c r="DP1027" s="72">
        <v>1423</v>
      </c>
      <c r="DQ1027" s="90">
        <f t="shared" si="79"/>
        <v>6.3937499999999039</v>
      </c>
    </row>
    <row r="1028" spans="120:121" x14ac:dyDescent="0.35">
      <c r="DP1028" s="72">
        <v>1424</v>
      </c>
      <c r="DQ1028" s="90">
        <f t="shared" si="79"/>
        <v>6.3999999999999035</v>
      </c>
    </row>
    <row r="1029" spans="120:121" x14ac:dyDescent="0.35">
      <c r="DP1029" s="72">
        <v>1425</v>
      </c>
      <c r="DQ1029" s="90">
        <f t="shared" si="79"/>
        <v>6.4062499999999032</v>
      </c>
    </row>
    <row r="1030" spans="120:121" x14ac:dyDescent="0.35">
      <c r="DP1030" s="72">
        <v>1426</v>
      </c>
      <c r="DQ1030" s="90">
        <f t="shared" ref="DQ1030:DQ1093" si="80">DQ1029+0.00625</f>
        <v>6.4124999999999028</v>
      </c>
    </row>
    <row r="1031" spans="120:121" x14ac:dyDescent="0.35">
      <c r="DP1031" s="72">
        <v>1427</v>
      </c>
      <c r="DQ1031" s="90">
        <f t="shared" si="80"/>
        <v>6.4187499999999025</v>
      </c>
    </row>
    <row r="1032" spans="120:121" x14ac:dyDescent="0.35">
      <c r="DP1032" s="72">
        <v>1428</v>
      </c>
      <c r="DQ1032" s="90">
        <f t="shared" si="80"/>
        <v>6.4249999999999021</v>
      </c>
    </row>
    <row r="1033" spans="120:121" x14ac:dyDescent="0.35">
      <c r="DP1033" s="72">
        <v>1429</v>
      </c>
      <c r="DQ1033" s="90">
        <f t="shared" si="80"/>
        <v>6.4312499999999018</v>
      </c>
    </row>
    <row r="1034" spans="120:121" x14ac:dyDescent="0.35">
      <c r="DP1034" s="72">
        <v>1430</v>
      </c>
      <c r="DQ1034" s="90">
        <f t="shared" si="80"/>
        <v>6.4374999999999014</v>
      </c>
    </row>
    <row r="1035" spans="120:121" x14ac:dyDescent="0.35">
      <c r="DP1035" s="72">
        <v>1431</v>
      </c>
      <c r="DQ1035" s="90">
        <f t="shared" si="80"/>
        <v>6.4437499999999011</v>
      </c>
    </row>
    <row r="1036" spans="120:121" x14ac:dyDescent="0.35">
      <c r="DP1036" s="72">
        <v>1432</v>
      </c>
      <c r="DQ1036" s="90">
        <f t="shared" si="80"/>
        <v>6.4499999999999007</v>
      </c>
    </row>
    <row r="1037" spans="120:121" x14ac:dyDescent="0.35">
      <c r="DP1037" s="72">
        <v>1433</v>
      </c>
      <c r="DQ1037" s="90">
        <f t="shared" si="80"/>
        <v>6.4562499999999003</v>
      </c>
    </row>
    <row r="1038" spans="120:121" x14ac:dyDescent="0.35">
      <c r="DP1038" s="72">
        <v>1434</v>
      </c>
      <c r="DQ1038" s="90">
        <f t="shared" si="80"/>
        <v>6.4624999999999</v>
      </c>
    </row>
    <row r="1039" spans="120:121" x14ac:dyDescent="0.35">
      <c r="DP1039" s="72">
        <v>1435</v>
      </c>
      <c r="DQ1039" s="90">
        <f t="shared" si="80"/>
        <v>6.4687499999998996</v>
      </c>
    </row>
    <row r="1040" spans="120:121" x14ac:dyDescent="0.35">
      <c r="DP1040" s="72">
        <v>1436</v>
      </c>
      <c r="DQ1040" s="90">
        <f t="shared" si="80"/>
        <v>6.4749999999998993</v>
      </c>
    </row>
    <row r="1041" spans="120:121" x14ac:dyDescent="0.35">
      <c r="DP1041" s="72">
        <v>1437</v>
      </c>
      <c r="DQ1041" s="90">
        <f t="shared" si="80"/>
        <v>6.4812499999998989</v>
      </c>
    </row>
    <row r="1042" spans="120:121" x14ac:dyDescent="0.35">
      <c r="DP1042" s="72">
        <v>1438</v>
      </c>
      <c r="DQ1042" s="90">
        <f t="shared" si="80"/>
        <v>6.4874999999998986</v>
      </c>
    </row>
    <row r="1043" spans="120:121" x14ac:dyDescent="0.35">
      <c r="DP1043" s="72">
        <v>1439</v>
      </c>
      <c r="DQ1043" s="90">
        <f t="shared" si="80"/>
        <v>6.4937499999998982</v>
      </c>
    </row>
    <row r="1044" spans="120:121" x14ac:dyDescent="0.35">
      <c r="DP1044" s="72">
        <v>1440</v>
      </c>
      <c r="DQ1044" s="90">
        <f t="shared" si="80"/>
        <v>6.4999999999998979</v>
      </c>
    </row>
    <row r="1045" spans="120:121" x14ac:dyDescent="0.35">
      <c r="DP1045" s="72">
        <v>1441</v>
      </c>
      <c r="DQ1045" s="90">
        <f t="shared" si="80"/>
        <v>6.5062499999998975</v>
      </c>
    </row>
    <row r="1046" spans="120:121" x14ac:dyDescent="0.35">
      <c r="DP1046" s="72">
        <v>1442</v>
      </c>
      <c r="DQ1046" s="90">
        <f t="shared" si="80"/>
        <v>6.5124999999998971</v>
      </c>
    </row>
    <row r="1047" spans="120:121" x14ac:dyDescent="0.35">
      <c r="DP1047" s="72">
        <v>1443</v>
      </c>
      <c r="DQ1047" s="90">
        <f t="shared" si="80"/>
        <v>6.5187499999998968</v>
      </c>
    </row>
    <row r="1048" spans="120:121" x14ac:dyDescent="0.35">
      <c r="DP1048" s="72">
        <v>1444</v>
      </c>
      <c r="DQ1048" s="90">
        <f t="shared" si="80"/>
        <v>6.5249999999998964</v>
      </c>
    </row>
    <row r="1049" spans="120:121" x14ac:dyDescent="0.35">
      <c r="DP1049" s="72">
        <v>1445</v>
      </c>
      <c r="DQ1049" s="90">
        <f t="shared" si="80"/>
        <v>6.5312499999998961</v>
      </c>
    </row>
    <row r="1050" spans="120:121" x14ac:dyDescent="0.35">
      <c r="DP1050" s="72">
        <v>1446</v>
      </c>
      <c r="DQ1050" s="90">
        <f t="shared" si="80"/>
        <v>6.5374999999998957</v>
      </c>
    </row>
    <row r="1051" spans="120:121" x14ac:dyDescent="0.35">
      <c r="DP1051" s="72">
        <v>1447</v>
      </c>
      <c r="DQ1051" s="90">
        <f t="shared" si="80"/>
        <v>6.5437499999998954</v>
      </c>
    </row>
    <row r="1052" spans="120:121" x14ac:dyDescent="0.35">
      <c r="DP1052" s="72">
        <v>1448</v>
      </c>
      <c r="DQ1052" s="90">
        <f t="shared" si="80"/>
        <v>6.549999999999895</v>
      </c>
    </row>
    <row r="1053" spans="120:121" x14ac:dyDescent="0.35">
      <c r="DP1053" s="72">
        <v>1449</v>
      </c>
      <c r="DQ1053" s="90">
        <f t="shared" si="80"/>
        <v>6.5562499999998947</v>
      </c>
    </row>
    <row r="1054" spans="120:121" x14ac:dyDescent="0.35">
      <c r="DP1054" s="72">
        <v>1450</v>
      </c>
      <c r="DQ1054" s="90">
        <f t="shared" si="80"/>
        <v>6.5624999999998943</v>
      </c>
    </row>
    <row r="1055" spans="120:121" x14ac:dyDescent="0.35">
      <c r="DP1055" s="72">
        <v>1451</v>
      </c>
      <c r="DQ1055" s="90">
        <f t="shared" si="80"/>
        <v>6.568749999999894</v>
      </c>
    </row>
    <row r="1056" spans="120:121" x14ac:dyDescent="0.35">
      <c r="DP1056" s="72">
        <v>1452</v>
      </c>
      <c r="DQ1056" s="90">
        <f t="shared" si="80"/>
        <v>6.5749999999998936</v>
      </c>
    </row>
    <row r="1057" spans="120:121" x14ac:dyDescent="0.35">
      <c r="DP1057" s="72">
        <v>1453</v>
      </c>
      <c r="DQ1057" s="90">
        <f t="shared" si="80"/>
        <v>6.5812499999998932</v>
      </c>
    </row>
    <row r="1058" spans="120:121" x14ac:dyDescent="0.35">
      <c r="DP1058" s="72">
        <v>1454</v>
      </c>
      <c r="DQ1058" s="90">
        <f t="shared" si="80"/>
        <v>6.5874999999998929</v>
      </c>
    </row>
    <row r="1059" spans="120:121" x14ac:dyDescent="0.35">
      <c r="DP1059" s="72">
        <v>1455</v>
      </c>
      <c r="DQ1059" s="90">
        <f t="shared" si="80"/>
        <v>6.5937499999998925</v>
      </c>
    </row>
    <row r="1060" spans="120:121" x14ac:dyDescent="0.35">
      <c r="DP1060" s="72">
        <v>1456</v>
      </c>
      <c r="DQ1060" s="90">
        <f t="shared" si="80"/>
        <v>6.5999999999998922</v>
      </c>
    </row>
    <row r="1061" spans="120:121" x14ac:dyDescent="0.35">
      <c r="DP1061" s="72">
        <v>1457</v>
      </c>
      <c r="DQ1061" s="90">
        <f t="shared" si="80"/>
        <v>6.6062499999998918</v>
      </c>
    </row>
    <row r="1062" spans="120:121" x14ac:dyDescent="0.35">
      <c r="DP1062" s="72">
        <v>1458</v>
      </c>
      <c r="DQ1062" s="90">
        <f t="shared" si="80"/>
        <v>6.6124999999998915</v>
      </c>
    </row>
    <row r="1063" spans="120:121" x14ac:dyDescent="0.35">
      <c r="DP1063" s="72">
        <v>1459</v>
      </c>
      <c r="DQ1063" s="90">
        <f t="shared" si="80"/>
        <v>6.6187499999998911</v>
      </c>
    </row>
    <row r="1064" spans="120:121" x14ac:dyDescent="0.35">
      <c r="DP1064" s="72">
        <v>1460</v>
      </c>
      <c r="DQ1064" s="90">
        <f t="shared" si="80"/>
        <v>6.6249999999998908</v>
      </c>
    </row>
    <row r="1065" spans="120:121" x14ac:dyDescent="0.35">
      <c r="DP1065" s="72">
        <v>1461</v>
      </c>
      <c r="DQ1065" s="90">
        <f t="shared" si="80"/>
        <v>6.6312499999998904</v>
      </c>
    </row>
    <row r="1066" spans="120:121" x14ac:dyDescent="0.35">
      <c r="DP1066" s="72">
        <v>1462</v>
      </c>
      <c r="DQ1066" s="90">
        <f t="shared" si="80"/>
        <v>6.63749999999989</v>
      </c>
    </row>
    <row r="1067" spans="120:121" x14ac:dyDescent="0.35">
      <c r="DP1067" s="72">
        <v>1463</v>
      </c>
      <c r="DQ1067" s="90">
        <f t="shared" si="80"/>
        <v>6.6437499999998897</v>
      </c>
    </row>
    <row r="1068" spans="120:121" x14ac:dyDescent="0.35">
      <c r="DP1068" s="72">
        <v>1464</v>
      </c>
      <c r="DQ1068" s="90">
        <f t="shared" si="80"/>
        <v>6.6499999999998893</v>
      </c>
    </row>
    <row r="1069" spans="120:121" x14ac:dyDescent="0.35">
      <c r="DP1069" s="72">
        <v>1465</v>
      </c>
      <c r="DQ1069" s="90">
        <f t="shared" si="80"/>
        <v>6.656249999999889</v>
      </c>
    </row>
    <row r="1070" spans="120:121" x14ac:dyDescent="0.35">
      <c r="DP1070" s="72">
        <v>1466</v>
      </c>
      <c r="DQ1070" s="90">
        <f t="shared" si="80"/>
        <v>6.6624999999998886</v>
      </c>
    </row>
    <row r="1071" spans="120:121" x14ac:dyDescent="0.35">
      <c r="DP1071" s="72">
        <v>1467</v>
      </c>
      <c r="DQ1071" s="90">
        <f t="shared" si="80"/>
        <v>6.6687499999998883</v>
      </c>
    </row>
    <row r="1072" spans="120:121" x14ac:dyDescent="0.35">
      <c r="DP1072" s="72">
        <v>1468</v>
      </c>
      <c r="DQ1072" s="90">
        <f t="shared" si="80"/>
        <v>6.6749999999998879</v>
      </c>
    </row>
    <row r="1073" spans="120:121" x14ac:dyDescent="0.35">
      <c r="DP1073" s="72">
        <v>1469</v>
      </c>
      <c r="DQ1073" s="90">
        <f t="shared" si="80"/>
        <v>6.6812499999998876</v>
      </c>
    </row>
    <row r="1074" spans="120:121" x14ac:dyDescent="0.35">
      <c r="DP1074" s="72">
        <v>1470</v>
      </c>
      <c r="DQ1074" s="90">
        <f t="shared" si="80"/>
        <v>6.6874999999998872</v>
      </c>
    </row>
    <row r="1075" spans="120:121" x14ac:dyDescent="0.35">
      <c r="DP1075" s="72">
        <v>1471</v>
      </c>
      <c r="DQ1075" s="90">
        <f t="shared" si="80"/>
        <v>6.6937499999998868</v>
      </c>
    </row>
    <row r="1076" spans="120:121" x14ac:dyDescent="0.35">
      <c r="DP1076" s="72">
        <v>1472</v>
      </c>
      <c r="DQ1076" s="90">
        <f t="shared" si="80"/>
        <v>6.6999999999998865</v>
      </c>
    </row>
    <row r="1077" spans="120:121" x14ac:dyDescent="0.35">
      <c r="DP1077" s="72">
        <v>1473</v>
      </c>
      <c r="DQ1077" s="90">
        <f t="shared" si="80"/>
        <v>6.7062499999998861</v>
      </c>
    </row>
    <row r="1078" spans="120:121" x14ac:dyDescent="0.35">
      <c r="DP1078" s="72">
        <v>1474</v>
      </c>
      <c r="DQ1078" s="90">
        <f t="shared" si="80"/>
        <v>6.7124999999998858</v>
      </c>
    </row>
    <row r="1079" spans="120:121" x14ac:dyDescent="0.35">
      <c r="DP1079" s="72">
        <v>1475</v>
      </c>
      <c r="DQ1079" s="90">
        <f t="shared" si="80"/>
        <v>6.7187499999998854</v>
      </c>
    </row>
    <row r="1080" spans="120:121" x14ac:dyDescent="0.35">
      <c r="DP1080" s="72">
        <v>1476</v>
      </c>
      <c r="DQ1080" s="90">
        <f t="shared" si="80"/>
        <v>6.7249999999998851</v>
      </c>
    </row>
    <row r="1081" spans="120:121" x14ac:dyDescent="0.35">
      <c r="DP1081" s="72">
        <v>1477</v>
      </c>
      <c r="DQ1081" s="90">
        <f t="shared" si="80"/>
        <v>6.7312499999998847</v>
      </c>
    </row>
    <row r="1082" spans="120:121" x14ac:dyDescent="0.35">
      <c r="DP1082" s="72">
        <v>1478</v>
      </c>
      <c r="DQ1082" s="90">
        <f t="shared" si="80"/>
        <v>6.7374999999998844</v>
      </c>
    </row>
    <row r="1083" spans="120:121" x14ac:dyDescent="0.35">
      <c r="DP1083" s="72">
        <v>1479</v>
      </c>
      <c r="DQ1083" s="90">
        <f t="shared" si="80"/>
        <v>6.743749999999884</v>
      </c>
    </row>
    <row r="1084" spans="120:121" x14ac:dyDescent="0.35">
      <c r="DP1084" s="72">
        <v>1480</v>
      </c>
      <c r="DQ1084" s="90">
        <f t="shared" si="80"/>
        <v>6.7499999999998836</v>
      </c>
    </row>
    <row r="1085" spans="120:121" x14ac:dyDescent="0.35">
      <c r="DP1085" s="72">
        <v>1481</v>
      </c>
      <c r="DQ1085" s="90">
        <f t="shared" si="80"/>
        <v>6.7562499999998833</v>
      </c>
    </row>
    <row r="1086" spans="120:121" x14ac:dyDescent="0.35">
      <c r="DP1086" s="72">
        <v>1482</v>
      </c>
      <c r="DQ1086" s="90">
        <f t="shared" si="80"/>
        <v>6.7624999999998829</v>
      </c>
    </row>
    <row r="1087" spans="120:121" x14ac:dyDescent="0.35">
      <c r="DP1087" s="72">
        <v>1483</v>
      </c>
      <c r="DQ1087" s="90">
        <f t="shared" si="80"/>
        <v>6.7687499999998826</v>
      </c>
    </row>
    <row r="1088" spans="120:121" x14ac:dyDescent="0.35">
      <c r="DP1088" s="72">
        <v>1484</v>
      </c>
      <c r="DQ1088" s="90">
        <f t="shared" si="80"/>
        <v>6.7749999999998822</v>
      </c>
    </row>
    <row r="1089" spans="120:121" x14ac:dyDescent="0.35">
      <c r="DP1089" s="72">
        <v>1485</v>
      </c>
      <c r="DQ1089" s="90">
        <f t="shared" si="80"/>
        <v>6.7812499999998819</v>
      </c>
    </row>
    <row r="1090" spans="120:121" x14ac:dyDescent="0.35">
      <c r="DP1090" s="72">
        <v>1486</v>
      </c>
      <c r="DQ1090" s="90">
        <f t="shared" si="80"/>
        <v>6.7874999999998815</v>
      </c>
    </row>
    <row r="1091" spans="120:121" x14ac:dyDescent="0.35">
      <c r="DP1091" s="72">
        <v>1487</v>
      </c>
      <c r="DQ1091" s="90">
        <f t="shared" si="80"/>
        <v>6.7937499999998812</v>
      </c>
    </row>
    <row r="1092" spans="120:121" x14ac:dyDescent="0.35">
      <c r="DP1092" s="72">
        <v>1488</v>
      </c>
      <c r="DQ1092" s="90">
        <f t="shared" si="80"/>
        <v>6.7999999999998808</v>
      </c>
    </row>
    <row r="1093" spans="120:121" x14ac:dyDescent="0.35">
      <c r="DP1093" s="72">
        <v>1489</v>
      </c>
      <c r="DQ1093" s="90">
        <f t="shared" si="80"/>
        <v>6.8062499999998805</v>
      </c>
    </row>
    <row r="1094" spans="120:121" x14ac:dyDescent="0.35">
      <c r="DP1094" s="72">
        <v>1490</v>
      </c>
      <c r="DQ1094" s="90">
        <f t="shared" ref="DQ1094:DQ1157" si="81">DQ1093+0.00625</f>
        <v>6.8124999999998801</v>
      </c>
    </row>
    <row r="1095" spans="120:121" x14ac:dyDescent="0.35">
      <c r="DP1095" s="72">
        <v>1491</v>
      </c>
      <c r="DQ1095" s="90">
        <f t="shared" si="81"/>
        <v>6.8187499999998797</v>
      </c>
    </row>
    <row r="1096" spans="120:121" x14ac:dyDescent="0.35">
      <c r="DP1096" s="72">
        <v>1492</v>
      </c>
      <c r="DQ1096" s="90">
        <f t="shared" si="81"/>
        <v>6.8249999999998794</v>
      </c>
    </row>
    <row r="1097" spans="120:121" x14ac:dyDescent="0.35">
      <c r="DP1097" s="72">
        <v>1493</v>
      </c>
      <c r="DQ1097" s="90">
        <f t="shared" si="81"/>
        <v>6.831249999999879</v>
      </c>
    </row>
    <row r="1098" spans="120:121" x14ac:dyDescent="0.35">
      <c r="DP1098" s="72">
        <v>1494</v>
      </c>
      <c r="DQ1098" s="90">
        <f t="shared" si="81"/>
        <v>6.8374999999998787</v>
      </c>
    </row>
    <row r="1099" spans="120:121" x14ac:dyDescent="0.35">
      <c r="DP1099" s="72">
        <v>1495</v>
      </c>
      <c r="DQ1099" s="90">
        <f t="shared" si="81"/>
        <v>6.8437499999998783</v>
      </c>
    </row>
    <row r="1100" spans="120:121" x14ac:dyDescent="0.35">
      <c r="DP1100" s="72">
        <v>1496</v>
      </c>
      <c r="DQ1100" s="90">
        <f t="shared" si="81"/>
        <v>6.849999999999878</v>
      </c>
    </row>
    <row r="1101" spans="120:121" x14ac:dyDescent="0.35">
      <c r="DP1101" s="72">
        <v>1497</v>
      </c>
      <c r="DQ1101" s="90">
        <f t="shared" si="81"/>
        <v>6.8562499999998776</v>
      </c>
    </row>
    <row r="1102" spans="120:121" x14ac:dyDescent="0.35">
      <c r="DP1102" s="72">
        <v>1498</v>
      </c>
      <c r="DQ1102" s="90">
        <f t="shared" si="81"/>
        <v>6.8624999999998773</v>
      </c>
    </row>
    <row r="1103" spans="120:121" x14ac:dyDescent="0.35">
      <c r="DP1103" s="72">
        <v>1499</v>
      </c>
      <c r="DQ1103" s="90">
        <f t="shared" si="81"/>
        <v>6.8687499999998769</v>
      </c>
    </row>
    <row r="1104" spans="120:121" x14ac:dyDescent="0.35">
      <c r="DP1104" s="72">
        <v>1500</v>
      </c>
      <c r="DQ1104" s="90">
        <f t="shared" si="81"/>
        <v>6.8749999999998765</v>
      </c>
    </row>
    <row r="1105" spans="120:121" x14ac:dyDescent="0.35">
      <c r="DP1105" s="72">
        <v>1501</v>
      </c>
      <c r="DQ1105" s="90">
        <f t="shared" si="81"/>
        <v>6.8812499999998762</v>
      </c>
    </row>
    <row r="1106" spans="120:121" x14ac:dyDescent="0.35">
      <c r="DP1106" s="72">
        <v>1502</v>
      </c>
      <c r="DQ1106" s="90">
        <f t="shared" si="81"/>
        <v>6.8874999999998758</v>
      </c>
    </row>
    <row r="1107" spans="120:121" x14ac:dyDescent="0.35">
      <c r="DP1107" s="72">
        <v>1503</v>
      </c>
      <c r="DQ1107" s="90">
        <f t="shared" si="81"/>
        <v>6.8937499999998755</v>
      </c>
    </row>
    <row r="1108" spans="120:121" x14ac:dyDescent="0.35">
      <c r="DP1108" s="72">
        <v>1504</v>
      </c>
      <c r="DQ1108" s="90">
        <f t="shared" si="81"/>
        <v>6.8999999999998751</v>
      </c>
    </row>
    <row r="1109" spans="120:121" x14ac:dyDescent="0.35">
      <c r="DP1109" s="72">
        <v>1505</v>
      </c>
      <c r="DQ1109" s="90">
        <f t="shared" si="81"/>
        <v>6.9062499999998748</v>
      </c>
    </row>
    <row r="1110" spans="120:121" x14ac:dyDescent="0.35">
      <c r="DP1110" s="72">
        <v>1506</v>
      </c>
      <c r="DQ1110" s="90">
        <f t="shared" si="81"/>
        <v>6.9124999999998744</v>
      </c>
    </row>
    <row r="1111" spans="120:121" x14ac:dyDescent="0.35">
      <c r="DP1111" s="72">
        <v>1507</v>
      </c>
      <c r="DQ1111" s="90">
        <f t="shared" si="81"/>
        <v>6.9187499999998741</v>
      </c>
    </row>
    <row r="1112" spans="120:121" x14ac:dyDescent="0.35">
      <c r="DP1112" s="72">
        <v>1508</v>
      </c>
      <c r="DQ1112" s="90">
        <f t="shared" si="81"/>
        <v>6.9249999999998737</v>
      </c>
    </row>
    <row r="1113" spans="120:121" x14ac:dyDescent="0.35">
      <c r="DP1113" s="72">
        <v>1509</v>
      </c>
      <c r="DQ1113" s="90">
        <f t="shared" si="81"/>
        <v>6.9312499999998733</v>
      </c>
    </row>
    <row r="1114" spans="120:121" x14ac:dyDescent="0.35">
      <c r="DP1114" s="72">
        <v>1510</v>
      </c>
      <c r="DQ1114" s="90">
        <f t="shared" si="81"/>
        <v>6.937499999999873</v>
      </c>
    </row>
    <row r="1115" spans="120:121" x14ac:dyDescent="0.35">
      <c r="DP1115" s="72">
        <v>1511</v>
      </c>
      <c r="DQ1115" s="90">
        <f t="shared" si="81"/>
        <v>6.9437499999998726</v>
      </c>
    </row>
    <row r="1116" spans="120:121" x14ac:dyDescent="0.35">
      <c r="DP1116" s="72">
        <v>1512</v>
      </c>
      <c r="DQ1116" s="90">
        <f t="shared" si="81"/>
        <v>6.9499999999998723</v>
      </c>
    </row>
    <row r="1117" spans="120:121" x14ac:dyDescent="0.35">
      <c r="DP1117" s="72">
        <v>1513</v>
      </c>
      <c r="DQ1117" s="90">
        <f t="shared" si="81"/>
        <v>6.9562499999998719</v>
      </c>
    </row>
    <row r="1118" spans="120:121" x14ac:dyDescent="0.35">
      <c r="DP1118" s="72">
        <v>1514</v>
      </c>
      <c r="DQ1118" s="90">
        <f t="shared" si="81"/>
        <v>6.9624999999998716</v>
      </c>
    </row>
    <row r="1119" spans="120:121" x14ac:dyDescent="0.35">
      <c r="DP1119" s="72">
        <v>1515</v>
      </c>
      <c r="DQ1119" s="90">
        <f t="shared" si="81"/>
        <v>6.9687499999998712</v>
      </c>
    </row>
    <row r="1120" spans="120:121" x14ac:dyDescent="0.35">
      <c r="DP1120" s="72">
        <v>1516</v>
      </c>
      <c r="DQ1120" s="90">
        <f t="shared" si="81"/>
        <v>6.9749999999998709</v>
      </c>
    </row>
    <row r="1121" spans="120:121" x14ac:dyDescent="0.35">
      <c r="DP1121" s="72">
        <v>1517</v>
      </c>
      <c r="DQ1121" s="90">
        <f t="shared" si="81"/>
        <v>6.9812499999998705</v>
      </c>
    </row>
    <row r="1122" spans="120:121" x14ac:dyDescent="0.35">
      <c r="DP1122" s="72">
        <v>1518</v>
      </c>
      <c r="DQ1122" s="90">
        <f t="shared" si="81"/>
        <v>6.9874999999998701</v>
      </c>
    </row>
    <row r="1123" spans="120:121" x14ac:dyDescent="0.35">
      <c r="DP1123" s="72">
        <v>1519</v>
      </c>
      <c r="DQ1123" s="90">
        <f t="shared" si="81"/>
        <v>6.9937499999998698</v>
      </c>
    </row>
    <row r="1124" spans="120:121" x14ac:dyDescent="0.35">
      <c r="DP1124" s="72">
        <v>1520</v>
      </c>
      <c r="DQ1124" s="90">
        <f t="shared" si="81"/>
        <v>6.9999999999998694</v>
      </c>
    </row>
    <row r="1125" spans="120:121" x14ac:dyDescent="0.35">
      <c r="DP1125" s="72">
        <v>1521</v>
      </c>
      <c r="DQ1125" s="90">
        <f t="shared" si="81"/>
        <v>7.0062499999998691</v>
      </c>
    </row>
    <row r="1126" spans="120:121" x14ac:dyDescent="0.35">
      <c r="DP1126" s="72">
        <v>1522</v>
      </c>
      <c r="DQ1126" s="90">
        <f t="shared" si="81"/>
        <v>7.0124999999998687</v>
      </c>
    </row>
    <row r="1127" spans="120:121" x14ac:dyDescent="0.35">
      <c r="DP1127" s="72">
        <v>1523</v>
      </c>
      <c r="DQ1127" s="90">
        <f t="shared" si="81"/>
        <v>7.0187499999998684</v>
      </c>
    </row>
    <row r="1128" spans="120:121" x14ac:dyDescent="0.35">
      <c r="DP1128" s="72">
        <v>1524</v>
      </c>
      <c r="DQ1128" s="90">
        <f t="shared" si="81"/>
        <v>7.024999999999868</v>
      </c>
    </row>
    <row r="1129" spans="120:121" x14ac:dyDescent="0.35">
      <c r="DP1129" s="72">
        <v>1525</v>
      </c>
      <c r="DQ1129" s="90">
        <f t="shared" si="81"/>
        <v>7.0312499999998677</v>
      </c>
    </row>
    <row r="1130" spans="120:121" x14ac:dyDescent="0.35">
      <c r="DP1130" s="72">
        <v>1526</v>
      </c>
      <c r="DQ1130" s="90">
        <f t="shared" si="81"/>
        <v>7.0374999999998673</v>
      </c>
    </row>
    <row r="1131" spans="120:121" x14ac:dyDescent="0.35">
      <c r="DP1131" s="72">
        <v>1527</v>
      </c>
      <c r="DQ1131" s="90">
        <f t="shared" si="81"/>
        <v>7.043749999999867</v>
      </c>
    </row>
    <row r="1132" spans="120:121" x14ac:dyDescent="0.35">
      <c r="DP1132" s="72">
        <v>1528</v>
      </c>
      <c r="DQ1132" s="90">
        <f t="shared" si="81"/>
        <v>7.0499999999998666</v>
      </c>
    </row>
    <row r="1133" spans="120:121" x14ac:dyDescent="0.35">
      <c r="DP1133" s="72">
        <v>1529</v>
      </c>
      <c r="DQ1133" s="90">
        <f t="shared" si="81"/>
        <v>7.0562499999998662</v>
      </c>
    </row>
    <row r="1134" spans="120:121" x14ac:dyDescent="0.35">
      <c r="DP1134" s="72">
        <v>1530</v>
      </c>
      <c r="DQ1134" s="90">
        <f t="shared" si="81"/>
        <v>7.0624999999998659</v>
      </c>
    </row>
    <row r="1135" spans="120:121" x14ac:dyDescent="0.35">
      <c r="DP1135" s="72">
        <v>1531</v>
      </c>
      <c r="DQ1135" s="90">
        <f t="shared" si="81"/>
        <v>7.0687499999998655</v>
      </c>
    </row>
    <row r="1136" spans="120:121" x14ac:dyDescent="0.35">
      <c r="DP1136" s="72">
        <v>1532</v>
      </c>
      <c r="DQ1136" s="90">
        <f t="shared" si="81"/>
        <v>7.0749999999998652</v>
      </c>
    </row>
    <row r="1137" spans="120:121" x14ac:dyDescent="0.35">
      <c r="DP1137" s="72">
        <v>1533</v>
      </c>
      <c r="DQ1137" s="90">
        <f t="shared" si="81"/>
        <v>7.0812499999998648</v>
      </c>
    </row>
    <row r="1138" spans="120:121" x14ac:dyDescent="0.35">
      <c r="DP1138" s="72">
        <v>1534</v>
      </c>
      <c r="DQ1138" s="90">
        <f t="shared" si="81"/>
        <v>7.0874999999998645</v>
      </c>
    </row>
    <row r="1139" spans="120:121" x14ac:dyDescent="0.35">
      <c r="DP1139" s="72">
        <v>1535</v>
      </c>
      <c r="DQ1139" s="90">
        <f t="shared" si="81"/>
        <v>7.0937499999998641</v>
      </c>
    </row>
    <row r="1140" spans="120:121" x14ac:dyDescent="0.35">
      <c r="DP1140" s="72">
        <v>1536</v>
      </c>
      <c r="DQ1140" s="90">
        <f t="shared" si="81"/>
        <v>7.0999999999998638</v>
      </c>
    </row>
    <row r="1141" spans="120:121" x14ac:dyDescent="0.35">
      <c r="DP1141" s="72">
        <v>1537</v>
      </c>
      <c r="DQ1141" s="90">
        <f t="shared" si="81"/>
        <v>7.1062499999998634</v>
      </c>
    </row>
    <row r="1142" spans="120:121" x14ac:dyDescent="0.35">
      <c r="DP1142" s="72">
        <v>1538</v>
      </c>
      <c r="DQ1142" s="90">
        <f t="shared" si="81"/>
        <v>7.112499999999863</v>
      </c>
    </row>
    <row r="1143" spans="120:121" x14ac:dyDescent="0.35">
      <c r="DP1143" s="72">
        <v>1539</v>
      </c>
      <c r="DQ1143" s="90">
        <f t="shared" si="81"/>
        <v>7.1187499999998627</v>
      </c>
    </row>
    <row r="1144" spans="120:121" x14ac:dyDescent="0.35">
      <c r="DP1144" s="72">
        <v>1540</v>
      </c>
      <c r="DQ1144" s="90">
        <f t="shared" si="81"/>
        <v>7.1249999999998623</v>
      </c>
    </row>
    <row r="1145" spans="120:121" x14ac:dyDescent="0.35">
      <c r="DP1145" s="72">
        <v>1541</v>
      </c>
      <c r="DQ1145" s="90">
        <f t="shared" si="81"/>
        <v>7.131249999999862</v>
      </c>
    </row>
    <row r="1146" spans="120:121" x14ac:dyDescent="0.35">
      <c r="DP1146" s="72">
        <v>1542</v>
      </c>
      <c r="DQ1146" s="90">
        <f t="shared" si="81"/>
        <v>7.1374999999998616</v>
      </c>
    </row>
    <row r="1147" spans="120:121" x14ac:dyDescent="0.35">
      <c r="DP1147" s="72">
        <v>1543</v>
      </c>
      <c r="DQ1147" s="90">
        <f t="shared" si="81"/>
        <v>7.1437499999998613</v>
      </c>
    </row>
    <row r="1148" spans="120:121" x14ac:dyDescent="0.35">
      <c r="DP1148" s="72">
        <v>1544</v>
      </c>
      <c r="DQ1148" s="90">
        <f t="shared" si="81"/>
        <v>7.1499999999998609</v>
      </c>
    </row>
    <row r="1149" spans="120:121" x14ac:dyDescent="0.35">
      <c r="DP1149" s="72">
        <v>1545</v>
      </c>
      <c r="DQ1149" s="90">
        <f t="shared" si="81"/>
        <v>7.1562499999998606</v>
      </c>
    </row>
    <row r="1150" spans="120:121" x14ac:dyDescent="0.35">
      <c r="DP1150" s="72">
        <v>1546</v>
      </c>
      <c r="DQ1150" s="90">
        <f t="shared" si="81"/>
        <v>7.1624999999998602</v>
      </c>
    </row>
    <row r="1151" spans="120:121" x14ac:dyDescent="0.35">
      <c r="DP1151" s="72">
        <v>1547</v>
      </c>
      <c r="DQ1151" s="90">
        <f t="shared" si="81"/>
        <v>7.1687499999998598</v>
      </c>
    </row>
    <row r="1152" spans="120:121" x14ac:dyDescent="0.35">
      <c r="DP1152" s="72">
        <v>1548</v>
      </c>
      <c r="DQ1152" s="90">
        <f t="shared" si="81"/>
        <v>7.1749999999998595</v>
      </c>
    </row>
    <row r="1153" spans="120:121" x14ac:dyDescent="0.35">
      <c r="DP1153" s="72">
        <v>1549</v>
      </c>
      <c r="DQ1153" s="90">
        <f t="shared" si="81"/>
        <v>7.1812499999998591</v>
      </c>
    </row>
    <row r="1154" spans="120:121" x14ac:dyDescent="0.35">
      <c r="DP1154" s="72">
        <v>1550</v>
      </c>
      <c r="DQ1154" s="90">
        <f t="shared" si="81"/>
        <v>7.1874999999998588</v>
      </c>
    </row>
    <row r="1155" spans="120:121" x14ac:dyDescent="0.35">
      <c r="DP1155" s="72">
        <v>1551</v>
      </c>
      <c r="DQ1155" s="90">
        <f t="shared" si="81"/>
        <v>7.1937499999998584</v>
      </c>
    </row>
    <row r="1156" spans="120:121" x14ac:dyDescent="0.35">
      <c r="DP1156" s="72">
        <v>1552</v>
      </c>
      <c r="DQ1156" s="90">
        <f t="shared" si="81"/>
        <v>7.1999999999998581</v>
      </c>
    </row>
    <row r="1157" spans="120:121" x14ac:dyDescent="0.35">
      <c r="DP1157" s="72">
        <v>1553</v>
      </c>
      <c r="DQ1157" s="90">
        <f t="shared" si="81"/>
        <v>7.2062499999998577</v>
      </c>
    </row>
    <row r="1158" spans="120:121" x14ac:dyDescent="0.35">
      <c r="DP1158" s="72">
        <v>1554</v>
      </c>
      <c r="DQ1158" s="90">
        <f t="shared" ref="DQ1158:DQ1221" si="82">DQ1157+0.00625</f>
        <v>7.2124999999998574</v>
      </c>
    </row>
    <row r="1159" spans="120:121" x14ac:dyDescent="0.35">
      <c r="DP1159" s="72">
        <v>1555</v>
      </c>
      <c r="DQ1159" s="90">
        <f t="shared" si="82"/>
        <v>7.218749999999857</v>
      </c>
    </row>
    <row r="1160" spans="120:121" x14ac:dyDescent="0.35">
      <c r="DP1160" s="72">
        <v>1556</v>
      </c>
      <c r="DQ1160" s="90">
        <f t="shared" si="82"/>
        <v>7.2249999999998566</v>
      </c>
    </row>
    <row r="1161" spans="120:121" x14ac:dyDescent="0.35">
      <c r="DP1161" s="72">
        <v>1557</v>
      </c>
      <c r="DQ1161" s="90">
        <f t="shared" si="82"/>
        <v>7.2312499999998563</v>
      </c>
    </row>
    <row r="1162" spans="120:121" x14ac:dyDescent="0.35">
      <c r="DP1162" s="72">
        <v>1558</v>
      </c>
      <c r="DQ1162" s="90">
        <f t="shared" si="82"/>
        <v>7.2374999999998559</v>
      </c>
    </row>
    <row r="1163" spans="120:121" x14ac:dyDescent="0.35">
      <c r="DP1163" s="72">
        <v>1559</v>
      </c>
      <c r="DQ1163" s="90">
        <f t="shared" si="82"/>
        <v>7.2437499999998556</v>
      </c>
    </row>
    <row r="1164" spans="120:121" x14ac:dyDescent="0.35">
      <c r="DP1164" s="72">
        <v>1560</v>
      </c>
      <c r="DQ1164" s="90">
        <f t="shared" si="82"/>
        <v>7.2499999999998552</v>
      </c>
    </row>
    <row r="1165" spans="120:121" x14ac:dyDescent="0.35">
      <c r="DP1165" s="72">
        <v>1561</v>
      </c>
      <c r="DQ1165" s="90">
        <f t="shared" si="82"/>
        <v>7.2562499999998549</v>
      </c>
    </row>
    <row r="1166" spans="120:121" x14ac:dyDescent="0.35">
      <c r="DP1166" s="72">
        <v>1562</v>
      </c>
      <c r="DQ1166" s="90">
        <f t="shared" si="82"/>
        <v>7.2624999999998545</v>
      </c>
    </row>
    <row r="1167" spans="120:121" x14ac:dyDescent="0.35">
      <c r="DP1167" s="72">
        <v>1563</v>
      </c>
      <c r="DQ1167" s="90">
        <f t="shared" si="82"/>
        <v>7.2687499999998542</v>
      </c>
    </row>
    <row r="1168" spans="120:121" x14ac:dyDescent="0.35">
      <c r="DP1168" s="72">
        <v>1564</v>
      </c>
      <c r="DQ1168" s="90">
        <f t="shared" si="82"/>
        <v>7.2749999999998538</v>
      </c>
    </row>
    <row r="1169" spans="120:121" x14ac:dyDescent="0.35">
      <c r="DP1169" s="72">
        <v>1565</v>
      </c>
      <c r="DQ1169" s="90">
        <f t="shared" si="82"/>
        <v>7.2812499999998535</v>
      </c>
    </row>
    <row r="1170" spans="120:121" x14ac:dyDescent="0.35">
      <c r="DP1170" s="72">
        <v>1566</v>
      </c>
      <c r="DQ1170" s="90">
        <f t="shared" si="82"/>
        <v>7.2874999999998531</v>
      </c>
    </row>
    <row r="1171" spans="120:121" x14ac:dyDescent="0.35">
      <c r="DP1171" s="72">
        <v>1567</v>
      </c>
      <c r="DQ1171" s="90">
        <f t="shared" si="82"/>
        <v>7.2937499999998527</v>
      </c>
    </row>
    <row r="1172" spans="120:121" x14ac:dyDescent="0.35">
      <c r="DP1172" s="72">
        <v>1568</v>
      </c>
      <c r="DQ1172" s="90">
        <f t="shared" si="82"/>
        <v>7.2999999999998524</v>
      </c>
    </row>
    <row r="1173" spans="120:121" x14ac:dyDescent="0.35">
      <c r="DP1173" s="72">
        <v>1569</v>
      </c>
      <c r="DQ1173" s="90">
        <f t="shared" si="82"/>
        <v>7.306249999999852</v>
      </c>
    </row>
    <row r="1174" spans="120:121" x14ac:dyDescent="0.35">
      <c r="DP1174" s="72">
        <v>1570</v>
      </c>
      <c r="DQ1174" s="90">
        <f t="shared" si="82"/>
        <v>7.3124999999998517</v>
      </c>
    </row>
    <row r="1175" spans="120:121" x14ac:dyDescent="0.35">
      <c r="DP1175" s="72">
        <v>1571</v>
      </c>
      <c r="DQ1175" s="90">
        <f t="shared" si="82"/>
        <v>7.3187499999998513</v>
      </c>
    </row>
    <row r="1176" spans="120:121" x14ac:dyDescent="0.35">
      <c r="DP1176" s="72">
        <v>1572</v>
      </c>
      <c r="DQ1176" s="90">
        <f t="shared" si="82"/>
        <v>7.324999999999851</v>
      </c>
    </row>
    <row r="1177" spans="120:121" x14ac:dyDescent="0.35">
      <c r="DP1177" s="72">
        <v>1573</v>
      </c>
      <c r="DQ1177" s="90">
        <f t="shared" si="82"/>
        <v>7.3312499999998506</v>
      </c>
    </row>
    <row r="1178" spans="120:121" x14ac:dyDescent="0.35">
      <c r="DP1178" s="72">
        <v>1574</v>
      </c>
      <c r="DQ1178" s="90">
        <f t="shared" si="82"/>
        <v>7.3374999999998503</v>
      </c>
    </row>
    <row r="1179" spans="120:121" x14ac:dyDescent="0.35">
      <c r="DP1179" s="72">
        <v>1575</v>
      </c>
      <c r="DQ1179" s="90">
        <f t="shared" si="82"/>
        <v>7.3437499999998499</v>
      </c>
    </row>
    <row r="1180" spans="120:121" x14ac:dyDescent="0.35">
      <c r="DP1180" s="72">
        <v>1576</v>
      </c>
      <c r="DQ1180" s="90">
        <f t="shared" si="82"/>
        <v>7.3499999999998495</v>
      </c>
    </row>
    <row r="1181" spans="120:121" x14ac:dyDescent="0.35">
      <c r="DP1181" s="72">
        <v>1577</v>
      </c>
      <c r="DQ1181" s="90">
        <f t="shared" si="82"/>
        <v>7.3562499999998492</v>
      </c>
    </row>
    <row r="1182" spans="120:121" x14ac:dyDescent="0.35">
      <c r="DP1182" s="72">
        <v>1578</v>
      </c>
      <c r="DQ1182" s="90">
        <f t="shared" si="82"/>
        <v>7.3624999999998488</v>
      </c>
    </row>
    <row r="1183" spans="120:121" x14ac:dyDescent="0.35">
      <c r="DP1183" s="72">
        <v>1579</v>
      </c>
      <c r="DQ1183" s="90">
        <f t="shared" si="82"/>
        <v>7.3687499999998485</v>
      </c>
    </row>
    <row r="1184" spans="120:121" x14ac:dyDescent="0.35">
      <c r="DP1184" s="72">
        <v>1580</v>
      </c>
      <c r="DQ1184" s="90">
        <f t="shared" si="82"/>
        <v>7.3749999999998481</v>
      </c>
    </row>
    <row r="1185" spans="120:121" x14ac:dyDescent="0.35">
      <c r="DP1185" s="72">
        <v>1581</v>
      </c>
      <c r="DQ1185" s="90">
        <f t="shared" si="82"/>
        <v>7.3812499999998478</v>
      </c>
    </row>
    <row r="1186" spans="120:121" x14ac:dyDescent="0.35">
      <c r="DP1186" s="72">
        <v>1582</v>
      </c>
      <c r="DQ1186" s="90">
        <f t="shared" si="82"/>
        <v>7.3874999999998474</v>
      </c>
    </row>
    <row r="1187" spans="120:121" x14ac:dyDescent="0.35">
      <c r="DP1187" s="72">
        <v>1583</v>
      </c>
      <c r="DQ1187" s="90">
        <f t="shared" si="82"/>
        <v>7.3937499999998471</v>
      </c>
    </row>
    <row r="1188" spans="120:121" x14ac:dyDescent="0.35">
      <c r="DP1188" s="72">
        <v>1584</v>
      </c>
      <c r="DQ1188" s="90">
        <f t="shared" si="82"/>
        <v>7.3999999999998467</v>
      </c>
    </row>
    <row r="1189" spans="120:121" x14ac:dyDescent="0.35">
      <c r="DP1189" s="72">
        <v>1585</v>
      </c>
      <c r="DQ1189" s="90">
        <f t="shared" si="82"/>
        <v>7.4062499999998463</v>
      </c>
    </row>
    <row r="1190" spans="120:121" x14ac:dyDescent="0.35">
      <c r="DP1190" s="72">
        <v>1586</v>
      </c>
      <c r="DQ1190" s="90">
        <f t="shared" si="82"/>
        <v>7.412499999999846</v>
      </c>
    </row>
    <row r="1191" spans="120:121" x14ac:dyDescent="0.35">
      <c r="DP1191" s="72">
        <v>1587</v>
      </c>
      <c r="DQ1191" s="90">
        <f t="shared" si="82"/>
        <v>7.4187499999998456</v>
      </c>
    </row>
    <row r="1192" spans="120:121" x14ac:dyDescent="0.35">
      <c r="DP1192" s="72">
        <v>1588</v>
      </c>
      <c r="DQ1192" s="90">
        <f t="shared" si="82"/>
        <v>7.4249999999998453</v>
      </c>
    </row>
    <row r="1193" spans="120:121" x14ac:dyDescent="0.35">
      <c r="DP1193" s="72">
        <v>1589</v>
      </c>
      <c r="DQ1193" s="90">
        <f t="shared" si="82"/>
        <v>7.4312499999998449</v>
      </c>
    </row>
    <row r="1194" spans="120:121" x14ac:dyDescent="0.35">
      <c r="DP1194" s="72">
        <v>1590</v>
      </c>
      <c r="DQ1194" s="90">
        <f t="shared" si="82"/>
        <v>7.4374999999998446</v>
      </c>
    </row>
    <row r="1195" spans="120:121" x14ac:dyDescent="0.35">
      <c r="DP1195" s="72">
        <v>1591</v>
      </c>
      <c r="DQ1195" s="90">
        <f t="shared" si="82"/>
        <v>7.4437499999998442</v>
      </c>
    </row>
    <row r="1196" spans="120:121" x14ac:dyDescent="0.35">
      <c r="DP1196" s="72">
        <v>1592</v>
      </c>
      <c r="DQ1196" s="90">
        <f t="shared" si="82"/>
        <v>7.4499999999998439</v>
      </c>
    </row>
    <row r="1197" spans="120:121" x14ac:dyDescent="0.35">
      <c r="DP1197" s="72">
        <v>1593</v>
      </c>
      <c r="DQ1197" s="90">
        <f t="shared" si="82"/>
        <v>7.4562499999998435</v>
      </c>
    </row>
    <row r="1198" spans="120:121" x14ac:dyDescent="0.35">
      <c r="DP1198" s="72">
        <v>1594</v>
      </c>
      <c r="DQ1198" s="90">
        <f t="shared" si="82"/>
        <v>7.4624999999998431</v>
      </c>
    </row>
    <row r="1199" spans="120:121" x14ac:dyDescent="0.35">
      <c r="DP1199" s="72">
        <v>1595</v>
      </c>
      <c r="DQ1199" s="90">
        <f t="shared" si="82"/>
        <v>7.4687499999998428</v>
      </c>
    </row>
    <row r="1200" spans="120:121" x14ac:dyDescent="0.35">
      <c r="DP1200" s="72">
        <v>1596</v>
      </c>
      <c r="DQ1200" s="90">
        <f t="shared" si="82"/>
        <v>7.4749999999998424</v>
      </c>
    </row>
    <row r="1201" spans="120:121" x14ac:dyDescent="0.35">
      <c r="DP1201" s="72">
        <v>1597</v>
      </c>
      <c r="DQ1201" s="90">
        <f t="shared" si="82"/>
        <v>7.4812499999998421</v>
      </c>
    </row>
    <row r="1202" spans="120:121" x14ac:dyDescent="0.35">
      <c r="DP1202" s="72">
        <v>1598</v>
      </c>
      <c r="DQ1202" s="90">
        <f t="shared" si="82"/>
        <v>7.4874999999998417</v>
      </c>
    </row>
    <row r="1203" spans="120:121" x14ac:dyDescent="0.35">
      <c r="DP1203" s="72">
        <v>1599</v>
      </c>
      <c r="DQ1203" s="90">
        <f t="shared" si="82"/>
        <v>7.4937499999998414</v>
      </c>
    </row>
    <row r="1204" spans="120:121" x14ac:dyDescent="0.35">
      <c r="DP1204" s="72">
        <v>1600</v>
      </c>
      <c r="DQ1204" s="90">
        <f t="shared" si="82"/>
        <v>7.499999999999841</v>
      </c>
    </row>
    <row r="1205" spans="120:121" x14ac:dyDescent="0.35">
      <c r="DP1205" s="72">
        <v>1601</v>
      </c>
      <c r="DQ1205" s="90">
        <f t="shared" si="82"/>
        <v>7.5062499999998407</v>
      </c>
    </row>
    <row r="1206" spans="120:121" x14ac:dyDescent="0.35">
      <c r="DP1206" s="72">
        <v>1602</v>
      </c>
      <c r="DQ1206" s="90">
        <f t="shared" si="82"/>
        <v>7.5124999999998403</v>
      </c>
    </row>
    <row r="1207" spans="120:121" x14ac:dyDescent="0.35">
      <c r="DP1207" s="72">
        <v>1603</v>
      </c>
      <c r="DQ1207" s="90">
        <f t="shared" si="82"/>
        <v>7.51874999999984</v>
      </c>
    </row>
    <row r="1208" spans="120:121" x14ac:dyDescent="0.35">
      <c r="DP1208" s="72">
        <v>1604</v>
      </c>
      <c r="DQ1208" s="90">
        <f t="shared" si="82"/>
        <v>7.5249999999998396</v>
      </c>
    </row>
    <row r="1209" spans="120:121" x14ac:dyDescent="0.35">
      <c r="DP1209" s="72">
        <v>1605</v>
      </c>
      <c r="DQ1209" s="90">
        <f t="shared" si="82"/>
        <v>7.5312499999998392</v>
      </c>
    </row>
    <row r="1210" spans="120:121" x14ac:dyDescent="0.35">
      <c r="DP1210" s="72">
        <v>1606</v>
      </c>
      <c r="DQ1210" s="90">
        <f t="shared" si="82"/>
        <v>7.5374999999998389</v>
      </c>
    </row>
    <row r="1211" spans="120:121" x14ac:dyDescent="0.35">
      <c r="DP1211" s="72">
        <v>1607</v>
      </c>
      <c r="DQ1211" s="90">
        <f t="shared" si="82"/>
        <v>7.5437499999998385</v>
      </c>
    </row>
    <row r="1212" spans="120:121" x14ac:dyDescent="0.35">
      <c r="DP1212" s="72">
        <v>1608</v>
      </c>
      <c r="DQ1212" s="90">
        <f t="shared" si="82"/>
        <v>7.5499999999998382</v>
      </c>
    </row>
    <row r="1213" spans="120:121" x14ac:dyDescent="0.35">
      <c r="DP1213" s="72">
        <v>1609</v>
      </c>
      <c r="DQ1213" s="90">
        <f t="shared" si="82"/>
        <v>7.5562499999998378</v>
      </c>
    </row>
    <row r="1214" spans="120:121" x14ac:dyDescent="0.35">
      <c r="DP1214" s="72">
        <v>1610</v>
      </c>
      <c r="DQ1214" s="90">
        <f t="shared" si="82"/>
        <v>7.5624999999998375</v>
      </c>
    </row>
    <row r="1215" spans="120:121" x14ac:dyDescent="0.35">
      <c r="DP1215" s="72">
        <v>1611</v>
      </c>
      <c r="DQ1215" s="90">
        <f t="shared" si="82"/>
        <v>7.5687499999998371</v>
      </c>
    </row>
    <row r="1216" spans="120:121" x14ac:dyDescent="0.35">
      <c r="DP1216" s="72">
        <v>1612</v>
      </c>
      <c r="DQ1216" s="90">
        <f t="shared" si="82"/>
        <v>7.5749999999998368</v>
      </c>
    </row>
    <row r="1217" spans="120:121" x14ac:dyDescent="0.35">
      <c r="DP1217" s="72">
        <v>1613</v>
      </c>
      <c r="DQ1217" s="90">
        <f t="shared" si="82"/>
        <v>7.5812499999998364</v>
      </c>
    </row>
    <row r="1218" spans="120:121" x14ac:dyDescent="0.35">
      <c r="DP1218" s="72">
        <v>1614</v>
      </c>
      <c r="DQ1218" s="90">
        <f t="shared" si="82"/>
        <v>7.587499999999836</v>
      </c>
    </row>
    <row r="1219" spans="120:121" x14ac:dyDescent="0.35">
      <c r="DP1219" s="72">
        <v>1615</v>
      </c>
      <c r="DQ1219" s="90">
        <f t="shared" si="82"/>
        <v>7.5937499999998357</v>
      </c>
    </row>
    <row r="1220" spans="120:121" x14ac:dyDescent="0.35">
      <c r="DP1220" s="72">
        <v>1616</v>
      </c>
      <c r="DQ1220" s="90">
        <f t="shared" si="82"/>
        <v>7.5999999999998353</v>
      </c>
    </row>
    <row r="1221" spans="120:121" x14ac:dyDescent="0.35">
      <c r="DP1221" s="72">
        <v>1617</v>
      </c>
      <c r="DQ1221" s="90">
        <f t="shared" si="82"/>
        <v>7.606249999999835</v>
      </c>
    </row>
    <row r="1222" spans="120:121" x14ac:dyDescent="0.35">
      <c r="DP1222" s="72">
        <v>1618</v>
      </c>
      <c r="DQ1222" s="90">
        <f t="shared" ref="DQ1222:DQ1285" si="83">DQ1221+0.00625</f>
        <v>7.6124999999998346</v>
      </c>
    </row>
    <row r="1223" spans="120:121" x14ac:dyDescent="0.35">
      <c r="DP1223" s="72">
        <v>1619</v>
      </c>
      <c r="DQ1223" s="90">
        <f t="shared" si="83"/>
        <v>7.6187499999998343</v>
      </c>
    </row>
    <row r="1224" spans="120:121" x14ac:dyDescent="0.35">
      <c r="DP1224" s="72">
        <v>1620</v>
      </c>
      <c r="DQ1224" s="90">
        <f t="shared" si="83"/>
        <v>7.6249999999998339</v>
      </c>
    </row>
    <row r="1225" spans="120:121" x14ac:dyDescent="0.35">
      <c r="DP1225" s="72">
        <v>1621</v>
      </c>
      <c r="DQ1225" s="90">
        <f t="shared" si="83"/>
        <v>7.6312499999998336</v>
      </c>
    </row>
    <row r="1226" spans="120:121" x14ac:dyDescent="0.35">
      <c r="DP1226" s="72">
        <v>1622</v>
      </c>
      <c r="DQ1226" s="90">
        <f t="shared" si="83"/>
        <v>7.6374999999998332</v>
      </c>
    </row>
    <row r="1227" spans="120:121" x14ac:dyDescent="0.35">
      <c r="DP1227" s="72">
        <v>1623</v>
      </c>
      <c r="DQ1227" s="90">
        <f t="shared" si="83"/>
        <v>7.6437499999998328</v>
      </c>
    </row>
    <row r="1228" spans="120:121" x14ac:dyDescent="0.35">
      <c r="DP1228" s="72">
        <v>1624</v>
      </c>
      <c r="DQ1228" s="90">
        <f t="shared" si="83"/>
        <v>7.6499999999998325</v>
      </c>
    </row>
    <row r="1229" spans="120:121" x14ac:dyDescent="0.35">
      <c r="DP1229" s="72">
        <v>1625</v>
      </c>
      <c r="DQ1229" s="90">
        <f t="shared" si="83"/>
        <v>7.6562499999998321</v>
      </c>
    </row>
    <row r="1230" spans="120:121" x14ac:dyDescent="0.35">
      <c r="DP1230" s="72">
        <v>1626</v>
      </c>
      <c r="DQ1230" s="90">
        <f t="shared" si="83"/>
        <v>7.6624999999998318</v>
      </c>
    </row>
    <row r="1231" spans="120:121" x14ac:dyDescent="0.35">
      <c r="DP1231" s="72">
        <v>1627</v>
      </c>
      <c r="DQ1231" s="90">
        <f t="shared" si="83"/>
        <v>7.6687499999998314</v>
      </c>
    </row>
    <row r="1232" spans="120:121" x14ac:dyDescent="0.35">
      <c r="DP1232" s="72">
        <v>1628</v>
      </c>
      <c r="DQ1232" s="90">
        <f t="shared" si="83"/>
        <v>7.6749999999998311</v>
      </c>
    </row>
    <row r="1233" spans="120:121" x14ac:dyDescent="0.35">
      <c r="DP1233" s="72">
        <v>1629</v>
      </c>
      <c r="DQ1233" s="90">
        <f t="shared" si="83"/>
        <v>7.6812499999998307</v>
      </c>
    </row>
    <row r="1234" spans="120:121" x14ac:dyDescent="0.35">
      <c r="DP1234" s="72">
        <v>1630</v>
      </c>
      <c r="DQ1234" s="90">
        <f t="shared" si="83"/>
        <v>7.6874999999998304</v>
      </c>
    </row>
    <row r="1235" spans="120:121" x14ac:dyDescent="0.35">
      <c r="DP1235" s="72">
        <v>1631</v>
      </c>
      <c r="DQ1235" s="90">
        <f t="shared" si="83"/>
        <v>7.69374999999983</v>
      </c>
    </row>
    <row r="1236" spans="120:121" x14ac:dyDescent="0.35">
      <c r="DP1236" s="72">
        <v>1632</v>
      </c>
      <c r="DQ1236" s="90">
        <f t="shared" si="83"/>
        <v>7.6999999999998296</v>
      </c>
    </row>
    <row r="1237" spans="120:121" x14ac:dyDescent="0.35">
      <c r="DP1237" s="72">
        <v>1633</v>
      </c>
      <c r="DQ1237" s="90">
        <f t="shared" si="83"/>
        <v>7.7062499999998293</v>
      </c>
    </row>
    <row r="1238" spans="120:121" x14ac:dyDescent="0.35">
      <c r="DP1238" s="72">
        <v>1634</v>
      </c>
      <c r="DQ1238" s="90">
        <f t="shared" si="83"/>
        <v>7.7124999999998289</v>
      </c>
    </row>
    <row r="1239" spans="120:121" x14ac:dyDescent="0.35">
      <c r="DP1239" s="72">
        <v>1635</v>
      </c>
      <c r="DQ1239" s="90">
        <f t="shared" si="83"/>
        <v>7.7187499999998286</v>
      </c>
    </row>
    <row r="1240" spans="120:121" x14ac:dyDescent="0.35">
      <c r="DP1240" s="72">
        <v>1636</v>
      </c>
      <c r="DQ1240" s="90">
        <f t="shared" si="83"/>
        <v>7.7249999999998282</v>
      </c>
    </row>
    <row r="1241" spans="120:121" x14ac:dyDescent="0.35">
      <c r="DP1241" s="72">
        <v>1637</v>
      </c>
      <c r="DQ1241" s="90">
        <f t="shared" si="83"/>
        <v>7.7312499999998279</v>
      </c>
    </row>
    <row r="1242" spans="120:121" x14ac:dyDescent="0.35">
      <c r="DP1242" s="72">
        <v>1638</v>
      </c>
      <c r="DQ1242" s="90">
        <f t="shared" si="83"/>
        <v>7.7374999999998275</v>
      </c>
    </row>
    <row r="1243" spans="120:121" x14ac:dyDescent="0.35">
      <c r="DP1243" s="72">
        <v>1639</v>
      </c>
      <c r="DQ1243" s="90">
        <f t="shared" si="83"/>
        <v>7.7437499999998272</v>
      </c>
    </row>
    <row r="1244" spans="120:121" x14ac:dyDescent="0.35">
      <c r="DP1244" s="72">
        <v>1640</v>
      </c>
      <c r="DQ1244" s="90">
        <f t="shared" si="83"/>
        <v>7.7499999999998268</v>
      </c>
    </row>
    <row r="1245" spans="120:121" x14ac:dyDescent="0.35">
      <c r="DP1245" s="72">
        <v>1641</v>
      </c>
      <c r="DQ1245" s="90">
        <f t="shared" si="83"/>
        <v>7.7562499999998264</v>
      </c>
    </row>
    <row r="1246" spans="120:121" x14ac:dyDescent="0.35">
      <c r="DP1246" s="72">
        <v>1642</v>
      </c>
      <c r="DQ1246" s="90">
        <f t="shared" si="83"/>
        <v>7.7624999999998261</v>
      </c>
    </row>
    <row r="1247" spans="120:121" x14ac:dyDescent="0.35">
      <c r="DP1247" s="72">
        <v>1643</v>
      </c>
      <c r="DQ1247" s="90">
        <f t="shared" si="83"/>
        <v>7.7687499999998257</v>
      </c>
    </row>
    <row r="1248" spans="120:121" x14ac:dyDescent="0.35">
      <c r="DP1248" s="72">
        <v>1644</v>
      </c>
      <c r="DQ1248" s="90">
        <f t="shared" si="83"/>
        <v>7.7749999999998254</v>
      </c>
    </row>
    <row r="1249" spans="120:121" x14ac:dyDescent="0.35">
      <c r="DP1249" s="72">
        <v>1645</v>
      </c>
      <c r="DQ1249" s="90">
        <f t="shared" si="83"/>
        <v>7.781249999999825</v>
      </c>
    </row>
    <row r="1250" spans="120:121" x14ac:dyDescent="0.35">
      <c r="DP1250" s="72">
        <v>1646</v>
      </c>
      <c r="DQ1250" s="90">
        <f t="shared" si="83"/>
        <v>7.7874999999998247</v>
      </c>
    </row>
    <row r="1251" spans="120:121" x14ac:dyDescent="0.35">
      <c r="DP1251" s="72">
        <v>1647</v>
      </c>
      <c r="DQ1251" s="90">
        <f t="shared" si="83"/>
        <v>7.7937499999998243</v>
      </c>
    </row>
    <row r="1252" spans="120:121" x14ac:dyDescent="0.35">
      <c r="DP1252" s="72">
        <v>1648</v>
      </c>
      <c r="DQ1252" s="90">
        <f t="shared" si="83"/>
        <v>7.799999999999824</v>
      </c>
    </row>
    <row r="1253" spans="120:121" x14ac:dyDescent="0.35">
      <c r="DP1253" s="72">
        <v>1649</v>
      </c>
      <c r="DQ1253" s="90">
        <f t="shared" si="83"/>
        <v>7.8062499999998236</v>
      </c>
    </row>
    <row r="1254" spans="120:121" x14ac:dyDescent="0.35">
      <c r="DP1254" s="72">
        <v>1650</v>
      </c>
      <c r="DQ1254" s="90">
        <f t="shared" si="83"/>
        <v>7.8124999999998233</v>
      </c>
    </row>
    <row r="1255" spans="120:121" x14ac:dyDescent="0.35">
      <c r="DP1255" s="72">
        <v>1651</v>
      </c>
      <c r="DQ1255" s="90">
        <f t="shared" si="83"/>
        <v>7.8187499999998229</v>
      </c>
    </row>
    <row r="1256" spans="120:121" x14ac:dyDescent="0.35">
      <c r="DP1256" s="72">
        <v>1652</v>
      </c>
      <c r="DQ1256" s="90">
        <f t="shared" si="83"/>
        <v>7.8249999999998225</v>
      </c>
    </row>
    <row r="1257" spans="120:121" x14ac:dyDescent="0.35">
      <c r="DP1257" s="72">
        <v>1653</v>
      </c>
      <c r="DQ1257" s="90">
        <f t="shared" si="83"/>
        <v>7.8312499999998222</v>
      </c>
    </row>
    <row r="1258" spans="120:121" x14ac:dyDescent="0.35">
      <c r="DP1258" s="72">
        <v>1654</v>
      </c>
      <c r="DQ1258" s="90">
        <f t="shared" si="83"/>
        <v>7.8374999999998218</v>
      </c>
    </row>
    <row r="1259" spans="120:121" x14ac:dyDescent="0.35">
      <c r="DP1259" s="72">
        <v>1655</v>
      </c>
      <c r="DQ1259" s="90">
        <f t="shared" si="83"/>
        <v>7.8437499999998215</v>
      </c>
    </row>
    <row r="1260" spans="120:121" x14ac:dyDescent="0.35">
      <c r="DP1260" s="72">
        <v>1656</v>
      </c>
      <c r="DQ1260" s="90">
        <f t="shared" si="83"/>
        <v>7.8499999999998211</v>
      </c>
    </row>
    <row r="1261" spans="120:121" x14ac:dyDescent="0.35">
      <c r="DP1261" s="72">
        <v>1657</v>
      </c>
      <c r="DQ1261" s="90">
        <f t="shared" si="83"/>
        <v>7.8562499999998208</v>
      </c>
    </row>
    <row r="1262" spans="120:121" x14ac:dyDescent="0.35">
      <c r="DP1262" s="72">
        <v>1658</v>
      </c>
      <c r="DQ1262" s="90">
        <f t="shared" si="83"/>
        <v>7.8624999999998204</v>
      </c>
    </row>
    <row r="1263" spans="120:121" x14ac:dyDescent="0.35">
      <c r="DP1263" s="72">
        <v>1659</v>
      </c>
      <c r="DQ1263" s="90">
        <f t="shared" si="83"/>
        <v>7.8687499999998201</v>
      </c>
    </row>
    <row r="1264" spans="120:121" x14ac:dyDescent="0.35">
      <c r="DP1264" s="72">
        <v>1660</v>
      </c>
      <c r="DQ1264" s="90">
        <f t="shared" si="83"/>
        <v>7.8749999999998197</v>
      </c>
    </row>
    <row r="1265" spans="120:121" x14ac:dyDescent="0.35">
      <c r="DP1265" s="72">
        <v>1661</v>
      </c>
      <c r="DQ1265" s="90">
        <f t="shared" si="83"/>
        <v>7.8812499999998193</v>
      </c>
    </row>
    <row r="1266" spans="120:121" x14ac:dyDescent="0.35">
      <c r="DP1266" s="72">
        <v>1662</v>
      </c>
      <c r="DQ1266" s="90">
        <f t="shared" si="83"/>
        <v>7.887499999999819</v>
      </c>
    </row>
    <row r="1267" spans="120:121" x14ac:dyDescent="0.35">
      <c r="DP1267" s="72">
        <v>1663</v>
      </c>
      <c r="DQ1267" s="90">
        <f t="shared" si="83"/>
        <v>7.8937499999998186</v>
      </c>
    </row>
    <row r="1268" spans="120:121" x14ac:dyDescent="0.35">
      <c r="DP1268" s="72">
        <v>1664</v>
      </c>
      <c r="DQ1268" s="90">
        <f t="shared" si="83"/>
        <v>7.8999999999998183</v>
      </c>
    </row>
    <row r="1269" spans="120:121" x14ac:dyDescent="0.35">
      <c r="DP1269" s="72">
        <v>1665</v>
      </c>
      <c r="DQ1269" s="90">
        <f t="shared" si="83"/>
        <v>7.9062499999998179</v>
      </c>
    </row>
    <row r="1270" spans="120:121" x14ac:dyDescent="0.35">
      <c r="DP1270" s="72">
        <v>1666</v>
      </c>
      <c r="DQ1270" s="90">
        <f t="shared" si="83"/>
        <v>7.9124999999998176</v>
      </c>
    </row>
    <row r="1271" spans="120:121" x14ac:dyDescent="0.35">
      <c r="DP1271" s="72">
        <v>1667</v>
      </c>
      <c r="DQ1271" s="90">
        <f t="shared" si="83"/>
        <v>7.9187499999998172</v>
      </c>
    </row>
    <row r="1272" spans="120:121" x14ac:dyDescent="0.35">
      <c r="DP1272" s="72">
        <v>1668</v>
      </c>
      <c r="DQ1272" s="90">
        <f t="shared" si="83"/>
        <v>7.9249999999998169</v>
      </c>
    </row>
    <row r="1273" spans="120:121" x14ac:dyDescent="0.35">
      <c r="DP1273" s="72">
        <v>1669</v>
      </c>
      <c r="DQ1273" s="90">
        <f t="shared" si="83"/>
        <v>7.9312499999998165</v>
      </c>
    </row>
    <row r="1274" spans="120:121" x14ac:dyDescent="0.35">
      <c r="DP1274" s="72">
        <v>1670</v>
      </c>
      <c r="DQ1274" s="90">
        <f t="shared" si="83"/>
        <v>7.9374999999998161</v>
      </c>
    </row>
    <row r="1275" spans="120:121" x14ac:dyDescent="0.35">
      <c r="DP1275" s="72">
        <v>1671</v>
      </c>
      <c r="DQ1275" s="90">
        <f t="shared" si="83"/>
        <v>7.9437499999998158</v>
      </c>
    </row>
    <row r="1276" spans="120:121" x14ac:dyDescent="0.35">
      <c r="DP1276" s="72">
        <v>1672</v>
      </c>
      <c r="DQ1276" s="90">
        <f t="shared" si="83"/>
        <v>7.9499999999998154</v>
      </c>
    </row>
    <row r="1277" spans="120:121" x14ac:dyDescent="0.35">
      <c r="DP1277" s="72">
        <v>1673</v>
      </c>
      <c r="DQ1277" s="90">
        <f t="shared" si="83"/>
        <v>7.9562499999998151</v>
      </c>
    </row>
    <row r="1278" spans="120:121" x14ac:dyDescent="0.35">
      <c r="DP1278" s="72">
        <v>1674</v>
      </c>
      <c r="DQ1278" s="90">
        <f t="shared" si="83"/>
        <v>7.9624999999998147</v>
      </c>
    </row>
    <row r="1279" spans="120:121" x14ac:dyDescent="0.35">
      <c r="DP1279" s="72">
        <v>1675</v>
      </c>
      <c r="DQ1279" s="90">
        <f t="shared" si="83"/>
        <v>7.9687499999998144</v>
      </c>
    </row>
    <row r="1280" spans="120:121" x14ac:dyDescent="0.35">
      <c r="DP1280" s="72">
        <v>1676</v>
      </c>
      <c r="DQ1280" s="90">
        <f t="shared" si="83"/>
        <v>7.974999999999814</v>
      </c>
    </row>
    <row r="1281" spans="120:121" x14ac:dyDescent="0.35">
      <c r="DP1281" s="72">
        <v>1677</v>
      </c>
      <c r="DQ1281" s="90">
        <f t="shared" si="83"/>
        <v>7.9812499999998137</v>
      </c>
    </row>
    <row r="1282" spans="120:121" x14ac:dyDescent="0.35">
      <c r="DP1282" s="72">
        <v>1678</v>
      </c>
      <c r="DQ1282" s="90">
        <f t="shared" si="83"/>
        <v>7.9874999999998133</v>
      </c>
    </row>
    <row r="1283" spans="120:121" x14ac:dyDescent="0.35">
      <c r="DP1283" s="72">
        <v>1679</v>
      </c>
      <c r="DQ1283" s="90">
        <f t="shared" si="83"/>
        <v>7.9937499999998129</v>
      </c>
    </row>
    <row r="1284" spans="120:121" x14ac:dyDescent="0.35">
      <c r="DP1284" s="72">
        <v>1680</v>
      </c>
      <c r="DQ1284" s="90">
        <f t="shared" si="83"/>
        <v>7.9999999999998126</v>
      </c>
    </row>
    <row r="1285" spans="120:121" x14ac:dyDescent="0.35">
      <c r="DP1285" s="72">
        <v>1681</v>
      </c>
      <c r="DQ1285" s="90">
        <f t="shared" si="83"/>
        <v>8.0062499999998131</v>
      </c>
    </row>
    <row r="1286" spans="120:121" x14ac:dyDescent="0.35">
      <c r="DP1286" s="72">
        <v>1682</v>
      </c>
      <c r="DQ1286" s="90">
        <f t="shared" ref="DQ1286:DQ1349" si="84">DQ1285+0.00625</f>
        <v>8.0124999999998128</v>
      </c>
    </row>
    <row r="1287" spans="120:121" x14ac:dyDescent="0.35">
      <c r="DP1287" s="72">
        <v>1683</v>
      </c>
      <c r="DQ1287" s="90">
        <f t="shared" si="84"/>
        <v>8.0187499999998124</v>
      </c>
    </row>
    <row r="1288" spans="120:121" x14ac:dyDescent="0.35">
      <c r="DP1288" s="72">
        <v>1684</v>
      </c>
      <c r="DQ1288" s="90">
        <f t="shared" si="84"/>
        <v>8.0249999999998121</v>
      </c>
    </row>
    <row r="1289" spans="120:121" x14ac:dyDescent="0.35">
      <c r="DP1289" s="72">
        <v>1685</v>
      </c>
      <c r="DQ1289" s="90">
        <f t="shared" si="84"/>
        <v>8.0312499999998117</v>
      </c>
    </row>
    <row r="1290" spans="120:121" x14ac:dyDescent="0.35">
      <c r="DP1290" s="72">
        <v>1686</v>
      </c>
      <c r="DQ1290" s="90">
        <f t="shared" si="84"/>
        <v>8.0374999999998114</v>
      </c>
    </row>
    <row r="1291" spans="120:121" x14ac:dyDescent="0.35">
      <c r="DP1291" s="72">
        <v>1687</v>
      </c>
      <c r="DQ1291" s="90">
        <f t="shared" si="84"/>
        <v>8.043749999999811</v>
      </c>
    </row>
    <row r="1292" spans="120:121" x14ac:dyDescent="0.35">
      <c r="DP1292" s="72">
        <v>1688</v>
      </c>
      <c r="DQ1292" s="90">
        <f t="shared" si="84"/>
        <v>8.0499999999998106</v>
      </c>
    </row>
    <row r="1293" spans="120:121" x14ac:dyDescent="0.35">
      <c r="DP1293" s="72">
        <v>1689</v>
      </c>
      <c r="DQ1293" s="90">
        <f t="shared" si="84"/>
        <v>8.0562499999998103</v>
      </c>
    </row>
    <row r="1294" spans="120:121" x14ac:dyDescent="0.35">
      <c r="DP1294" s="72">
        <v>1690</v>
      </c>
      <c r="DQ1294" s="90">
        <f t="shared" si="84"/>
        <v>8.0624999999998099</v>
      </c>
    </row>
    <row r="1295" spans="120:121" x14ac:dyDescent="0.35">
      <c r="DP1295" s="72">
        <v>1691</v>
      </c>
      <c r="DQ1295" s="90">
        <f t="shared" si="84"/>
        <v>8.0687499999998096</v>
      </c>
    </row>
    <row r="1296" spans="120:121" x14ac:dyDescent="0.35">
      <c r="DP1296" s="72">
        <v>1692</v>
      </c>
      <c r="DQ1296" s="90">
        <f t="shared" si="84"/>
        <v>8.0749999999998092</v>
      </c>
    </row>
    <row r="1297" spans="120:121" x14ac:dyDescent="0.35">
      <c r="DP1297" s="72">
        <v>1693</v>
      </c>
      <c r="DQ1297" s="90">
        <f t="shared" si="84"/>
        <v>8.0812499999998089</v>
      </c>
    </row>
    <row r="1298" spans="120:121" x14ac:dyDescent="0.35">
      <c r="DP1298" s="72">
        <v>1694</v>
      </c>
      <c r="DQ1298" s="90">
        <f t="shared" si="84"/>
        <v>8.0874999999998085</v>
      </c>
    </row>
    <row r="1299" spans="120:121" x14ac:dyDescent="0.35">
      <c r="DP1299" s="72">
        <v>1695</v>
      </c>
      <c r="DQ1299" s="90">
        <f t="shared" si="84"/>
        <v>8.0937499999998082</v>
      </c>
    </row>
    <row r="1300" spans="120:121" x14ac:dyDescent="0.35">
      <c r="DP1300" s="72">
        <v>1696</v>
      </c>
      <c r="DQ1300" s="90">
        <f t="shared" si="84"/>
        <v>8.0999999999998078</v>
      </c>
    </row>
    <row r="1301" spans="120:121" x14ac:dyDescent="0.35">
      <c r="DP1301" s="72">
        <v>1697</v>
      </c>
      <c r="DQ1301" s="90">
        <f t="shared" si="84"/>
        <v>8.1062499999998074</v>
      </c>
    </row>
    <row r="1302" spans="120:121" x14ac:dyDescent="0.35">
      <c r="DP1302" s="72">
        <v>1698</v>
      </c>
      <c r="DQ1302" s="90">
        <f t="shared" si="84"/>
        <v>8.1124999999998071</v>
      </c>
    </row>
    <row r="1303" spans="120:121" x14ac:dyDescent="0.35">
      <c r="DP1303" s="72">
        <v>1699</v>
      </c>
      <c r="DQ1303" s="90">
        <f t="shared" si="84"/>
        <v>8.1187499999998067</v>
      </c>
    </row>
    <row r="1304" spans="120:121" x14ac:dyDescent="0.35">
      <c r="DP1304" s="72">
        <v>1700</v>
      </c>
      <c r="DQ1304" s="90">
        <f t="shared" si="84"/>
        <v>8.1249999999998064</v>
      </c>
    </row>
    <row r="1305" spans="120:121" x14ac:dyDescent="0.35">
      <c r="DP1305" s="72">
        <v>1701</v>
      </c>
      <c r="DQ1305" s="90">
        <f t="shared" si="84"/>
        <v>8.131249999999806</v>
      </c>
    </row>
    <row r="1306" spans="120:121" x14ac:dyDescent="0.35">
      <c r="DP1306" s="72">
        <v>1702</v>
      </c>
      <c r="DQ1306" s="90">
        <f t="shared" si="84"/>
        <v>8.1374999999998057</v>
      </c>
    </row>
    <row r="1307" spans="120:121" x14ac:dyDescent="0.35">
      <c r="DP1307" s="72">
        <v>1703</v>
      </c>
      <c r="DQ1307" s="90">
        <f t="shared" si="84"/>
        <v>8.1437499999998053</v>
      </c>
    </row>
    <row r="1308" spans="120:121" x14ac:dyDescent="0.35">
      <c r="DP1308" s="72">
        <v>1704</v>
      </c>
      <c r="DQ1308" s="90">
        <f t="shared" si="84"/>
        <v>8.149999999999805</v>
      </c>
    </row>
    <row r="1309" spans="120:121" x14ac:dyDescent="0.35">
      <c r="DP1309" s="72">
        <v>1705</v>
      </c>
      <c r="DQ1309" s="90">
        <f t="shared" si="84"/>
        <v>8.1562499999998046</v>
      </c>
    </row>
    <row r="1310" spans="120:121" x14ac:dyDescent="0.35">
      <c r="DP1310" s="72">
        <v>1706</v>
      </c>
      <c r="DQ1310" s="90">
        <f t="shared" si="84"/>
        <v>8.1624999999998042</v>
      </c>
    </row>
    <row r="1311" spans="120:121" x14ac:dyDescent="0.35">
      <c r="DP1311" s="72">
        <v>1707</v>
      </c>
      <c r="DQ1311" s="90">
        <f t="shared" si="84"/>
        <v>8.1687499999998039</v>
      </c>
    </row>
    <row r="1312" spans="120:121" x14ac:dyDescent="0.35">
      <c r="DP1312" s="72">
        <v>1708</v>
      </c>
      <c r="DQ1312" s="90">
        <f t="shared" si="84"/>
        <v>8.1749999999998035</v>
      </c>
    </row>
    <row r="1313" spans="120:121" x14ac:dyDescent="0.35">
      <c r="DP1313" s="72">
        <v>1709</v>
      </c>
      <c r="DQ1313" s="90">
        <f t="shared" si="84"/>
        <v>8.1812499999998032</v>
      </c>
    </row>
    <row r="1314" spans="120:121" x14ac:dyDescent="0.35">
      <c r="DP1314" s="72">
        <v>1710</v>
      </c>
      <c r="DQ1314" s="90">
        <f t="shared" si="84"/>
        <v>8.1874999999998028</v>
      </c>
    </row>
    <row r="1315" spans="120:121" x14ac:dyDescent="0.35">
      <c r="DP1315" s="72">
        <v>1711</v>
      </c>
      <c r="DQ1315" s="90">
        <f t="shared" si="84"/>
        <v>8.1937499999998025</v>
      </c>
    </row>
    <row r="1316" spans="120:121" x14ac:dyDescent="0.35">
      <c r="DP1316" s="72">
        <v>1712</v>
      </c>
      <c r="DQ1316" s="90">
        <f t="shared" si="84"/>
        <v>8.1999999999998021</v>
      </c>
    </row>
    <row r="1317" spans="120:121" x14ac:dyDescent="0.35">
      <c r="DP1317" s="72">
        <v>1713</v>
      </c>
      <c r="DQ1317" s="90">
        <f t="shared" si="84"/>
        <v>8.2062499999998018</v>
      </c>
    </row>
    <row r="1318" spans="120:121" x14ac:dyDescent="0.35">
      <c r="DP1318" s="72">
        <v>1714</v>
      </c>
      <c r="DQ1318" s="90">
        <f t="shared" si="84"/>
        <v>8.2124999999998014</v>
      </c>
    </row>
    <row r="1319" spans="120:121" x14ac:dyDescent="0.35">
      <c r="DP1319" s="72">
        <v>1715</v>
      </c>
      <c r="DQ1319" s="90">
        <f t="shared" si="84"/>
        <v>8.218749999999801</v>
      </c>
    </row>
    <row r="1320" spans="120:121" x14ac:dyDescent="0.35">
      <c r="DP1320" s="72">
        <v>1716</v>
      </c>
      <c r="DQ1320" s="90">
        <f t="shared" si="84"/>
        <v>8.2249999999998007</v>
      </c>
    </row>
    <row r="1321" spans="120:121" x14ac:dyDescent="0.35">
      <c r="DP1321" s="72">
        <v>1717</v>
      </c>
      <c r="DQ1321" s="90">
        <f t="shared" si="84"/>
        <v>8.2312499999998003</v>
      </c>
    </row>
    <row r="1322" spans="120:121" x14ac:dyDescent="0.35">
      <c r="DP1322" s="72">
        <v>1718</v>
      </c>
      <c r="DQ1322" s="90">
        <f t="shared" si="84"/>
        <v>8.2374999999998</v>
      </c>
    </row>
    <row r="1323" spans="120:121" x14ac:dyDescent="0.35">
      <c r="DP1323" s="72">
        <v>1719</v>
      </c>
      <c r="DQ1323" s="90">
        <f t="shared" si="84"/>
        <v>8.2437499999997996</v>
      </c>
    </row>
    <row r="1324" spans="120:121" x14ac:dyDescent="0.35">
      <c r="DP1324" s="72">
        <v>1720</v>
      </c>
      <c r="DQ1324" s="90">
        <f t="shared" si="84"/>
        <v>8.2499999999997993</v>
      </c>
    </row>
    <row r="1325" spans="120:121" x14ac:dyDescent="0.35">
      <c r="DP1325" s="72">
        <v>1721</v>
      </c>
      <c r="DQ1325" s="90">
        <f t="shared" si="84"/>
        <v>8.2562499999997989</v>
      </c>
    </row>
    <row r="1326" spans="120:121" x14ac:dyDescent="0.35">
      <c r="DP1326" s="72">
        <v>1722</v>
      </c>
      <c r="DQ1326" s="90">
        <f t="shared" si="84"/>
        <v>8.2624999999997986</v>
      </c>
    </row>
    <row r="1327" spans="120:121" x14ac:dyDescent="0.35">
      <c r="DP1327" s="72">
        <v>1723</v>
      </c>
      <c r="DQ1327" s="90">
        <f t="shared" si="84"/>
        <v>8.2687499999997982</v>
      </c>
    </row>
    <row r="1328" spans="120:121" x14ac:dyDescent="0.35">
      <c r="DP1328" s="72">
        <v>1724</v>
      </c>
      <c r="DQ1328" s="90">
        <f t="shared" si="84"/>
        <v>8.2749999999997979</v>
      </c>
    </row>
    <row r="1329" spans="120:121" x14ac:dyDescent="0.35">
      <c r="DP1329" s="72">
        <v>1725</v>
      </c>
      <c r="DQ1329" s="90">
        <f t="shared" si="84"/>
        <v>8.2812499999997975</v>
      </c>
    </row>
    <row r="1330" spans="120:121" x14ac:dyDescent="0.35">
      <c r="DP1330" s="72">
        <v>1726</v>
      </c>
      <c r="DQ1330" s="90">
        <f t="shared" si="84"/>
        <v>8.2874999999997971</v>
      </c>
    </row>
    <row r="1331" spans="120:121" x14ac:dyDescent="0.35">
      <c r="DP1331" s="72">
        <v>1727</v>
      </c>
      <c r="DQ1331" s="90">
        <f t="shared" si="84"/>
        <v>8.2937499999997968</v>
      </c>
    </row>
    <row r="1332" spans="120:121" x14ac:dyDescent="0.35">
      <c r="DP1332" s="72">
        <v>1728</v>
      </c>
      <c r="DQ1332" s="90">
        <f t="shared" si="84"/>
        <v>8.2999999999997964</v>
      </c>
    </row>
    <row r="1333" spans="120:121" x14ac:dyDescent="0.35">
      <c r="DP1333" s="72">
        <v>1729</v>
      </c>
      <c r="DQ1333" s="90">
        <f t="shared" si="84"/>
        <v>8.3062499999997961</v>
      </c>
    </row>
    <row r="1334" spans="120:121" x14ac:dyDescent="0.35">
      <c r="DP1334" s="72">
        <v>1730</v>
      </c>
      <c r="DQ1334" s="90">
        <f t="shared" si="84"/>
        <v>8.3124999999997957</v>
      </c>
    </row>
    <row r="1335" spans="120:121" x14ac:dyDescent="0.35">
      <c r="DP1335" s="72">
        <v>1731</v>
      </c>
      <c r="DQ1335" s="90">
        <f t="shared" si="84"/>
        <v>8.3187499999997954</v>
      </c>
    </row>
    <row r="1336" spans="120:121" x14ac:dyDescent="0.35">
      <c r="DP1336" s="72">
        <v>1732</v>
      </c>
      <c r="DQ1336" s="90">
        <f t="shared" si="84"/>
        <v>8.324999999999795</v>
      </c>
    </row>
    <row r="1337" spans="120:121" x14ac:dyDescent="0.35">
      <c r="DP1337" s="72">
        <v>1733</v>
      </c>
      <c r="DQ1337" s="90">
        <f t="shared" si="84"/>
        <v>8.3312499999997947</v>
      </c>
    </row>
    <row r="1338" spans="120:121" x14ac:dyDescent="0.35">
      <c r="DP1338" s="72">
        <v>1734</v>
      </c>
      <c r="DQ1338" s="90">
        <f t="shared" si="84"/>
        <v>8.3374999999997943</v>
      </c>
    </row>
    <row r="1339" spans="120:121" x14ac:dyDescent="0.35">
      <c r="DP1339" s="72">
        <v>1735</v>
      </c>
      <c r="DQ1339" s="90">
        <f t="shared" si="84"/>
        <v>8.3437499999997939</v>
      </c>
    </row>
    <row r="1340" spans="120:121" x14ac:dyDescent="0.35">
      <c r="DP1340" s="72">
        <v>1736</v>
      </c>
      <c r="DQ1340" s="90">
        <f t="shared" si="84"/>
        <v>8.3499999999997936</v>
      </c>
    </row>
    <row r="1341" spans="120:121" x14ac:dyDescent="0.35">
      <c r="DP1341" s="72">
        <v>1737</v>
      </c>
      <c r="DQ1341" s="90">
        <f t="shared" si="84"/>
        <v>8.3562499999997932</v>
      </c>
    </row>
    <row r="1342" spans="120:121" x14ac:dyDescent="0.35">
      <c r="DP1342" s="72">
        <v>1738</v>
      </c>
      <c r="DQ1342" s="90">
        <f t="shared" si="84"/>
        <v>8.3624999999997929</v>
      </c>
    </row>
    <row r="1343" spans="120:121" x14ac:dyDescent="0.35">
      <c r="DP1343" s="72">
        <v>1739</v>
      </c>
      <c r="DQ1343" s="90">
        <f t="shared" si="84"/>
        <v>8.3687499999997925</v>
      </c>
    </row>
    <row r="1344" spans="120:121" x14ac:dyDescent="0.35">
      <c r="DP1344" s="72">
        <v>1740</v>
      </c>
      <c r="DQ1344" s="90">
        <f t="shared" si="84"/>
        <v>8.3749999999997922</v>
      </c>
    </row>
    <row r="1345" spans="120:121" x14ac:dyDescent="0.35">
      <c r="DP1345" s="72">
        <v>1741</v>
      </c>
      <c r="DQ1345" s="90">
        <f t="shared" si="84"/>
        <v>8.3812499999997918</v>
      </c>
    </row>
    <row r="1346" spans="120:121" x14ac:dyDescent="0.35">
      <c r="DP1346" s="72">
        <v>1742</v>
      </c>
      <c r="DQ1346" s="90">
        <f t="shared" si="84"/>
        <v>8.3874999999997915</v>
      </c>
    </row>
    <row r="1347" spans="120:121" x14ac:dyDescent="0.35">
      <c r="DP1347" s="72">
        <v>1743</v>
      </c>
      <c r="DQ1347" s="90">
        <f t="shared" si="84"/>
        <v>8.3937499999997911</v>
      </c>
    </row>
    <row r="1348" spans="120:121" x14ac:dyDescent="0.35">
      <c r="DP1348" s="72">
        <v>1744</v>
      </c>
      <c r="DQ1348" s="90">
        <f t="shared" si="84"/>
        <v>8.3999999999997907</v>
      </c>
    </row>
    <row r="1349" spans="120:121" x14ac:dyDescent="0.35">
      <c r="DP1349" s="72">
        <v>1745</v>
      </c>
      <c r="DQ1349" s="90">
        <f t="shared" si="84"/>
        <v>8.4062499999997904</v>
      </c>
    </row>
    <row r="1350" spans="120:121" x14ac:dyDescent="0.35">
      <c r="DP1350" s="72">
        <v>1746</v>
      </c>
      <c r="DQ1350" s="90">
        <f t="shared" ref="DQ1350:DQ1413" si="85">DQ1349+0.00625</f>
        <v>8.41249999999979</v>
      </c>
    </row>
    <row r="1351" spans="120:121" x14ac:dyDescent="0.35">
      <c r="DP1351" s="72">
        <v>1747</v>
      </c>
      <c r="DQ1351" s="90">
        <f t="shared" si="85"/>
        <v>8.4187499999997897</v>
      </c>
    </row>
    <row r="1352" spans="120:121" x14ac:dyDescent="0.35">
      <c r="DP1352" s="72">
        <v>1748</v>
      </c>
      <c r="DQ1352" s="90">
        <f t="shared" si="85"/>
        <v>8.4249999999997893</v>
      </c>
    </row>
    <row r="1353" spans="120:121" x14ac:dyDescent="0.35">
      <c r="DP1353" s="72">
        <v>1749</v>
      </c>
      <c r="DQ1353" s="90">
        <f t="shared" si="85"/>
        <v>8.431249999999789</v>
      </c>
    </row>
    <row r="1354" spans="120:121" x14ac:dyDescent="0.35">
      <c r="DP1354" s="72">
        <v>1750</v>
      </c>
      <c r="DQ1354" s="90">
        <f t="shared" si="85"/>
        <v>8.4374999999997886</v>
      </c>
    </row>
    <row r="1355" spans="120:121" x14ac:dyDescent="0.35">
      <c r="DP1355" s="72">
        <v>1751</v>
      </c>
      <c r="DQ1355" s="90">
        <f t="shared" si="85"/>
        <v>8.4437499999997883</v>
      </c>
    </row>
    <row r="1356" spans="120:121" x14ac:dyDescent="0.35">
      <c r="DP1356" s="72">
        <v>1752</v>
      </c>
      <c r="DQ1356" s="90">
        <f t="shared" si="85"/>
        <v>8.4499999999997879</v>
      </c>
    </row>
    <row r="1357" spans="120:121" x14ac:dyDescent="0.35">
      <c r="DP1357" s="72">
        <v>1753</v>
      </c>
      <c r="DQ1357" s="90">
        <f t="shared" si="85"/>
        <v>8.4562499999997875</v>
      </c>
    </row>
    <row r="1358" spans="120:121" x14ac:dyDescent="0.35">
      <c r="DP1358" s="72">
        <v>1754</v>
      </c>
      <c r="DQ1358" s="90">
        <f t="shared" si="85"/>
        <v>8.4624999999997872</v>
      </c>
    </row>
    <row r="1359" spans="120:121" x14ac:dyDescent="0.35">
      <c r="DP1359" s="72">
        <v>1755</v>
      </c>
      <c r="DQ1359" s="90">
        <f t="shared" si="85"/>
        <v>8.4687499999997868</v>
      </c>
    </row>
    <row r="1360" spans="120:121" x14ac:dyDescent="0.35">
      <c r="DP1360" s="72">
        <v>1756</v>
      </c>
      <c r="DQ1360" s="90">
        <f t="shared" si="85"/>
        <v>8.4749999999997865</v>
      </c>
    </row>
    <row r="1361" spans="120:121" x14ac:dyDescent="0.35">
      <c r="DP1361" s="72">
        <v>1757</v>
      </c>
      <c r="DQ1361" s="90">
        <f t="shared" si="85"/>
        <v>8.4812499999997861</v>
      </c>
    </row>
    <row r="1362" spans="120:121" x14ac:dyDescent="0.35">
      <c r="DP1362" s="72">
        <v>1758</v>
      </c>
      <c r="DQ1362" s="90">
        <f t="shared" si="85"/>
        <v>8.4874999999997858</v>
      </c>
    </row>
    <row r="1363" spans="120:121" x14ac:dyDescent="0.35">
      <c r="DP1363" s="72">
        <v>1759</v>
      </c>
      <c r="DQ1363" s="90">
        <f t="shared" si="85"/>
        <v>8.4937499999997854</v>
      </c>
    </row>
    <row r="1364" spans="120:121" x14ac:dyDescent="0.35">
      <c r="DP1364" s="72">
        <v>1760</v>
      </c>
      <c r="DQ1364" s="90">
        <f t="shared" si="85"/>
        <v>8.4999999999997851</v>
      </c>
    </row>
    <row r="1365" spans="120:121" x14ac:dyDescent="0.35">
      <c r="DP1365" s="72">
        <v>1761</v>
      </c>
      <c r="DQ1365" s="90">
        <f t="shared" si="85"/>
        <v>8.5062499999997847</v>
      </c>
    </row>
    <row r="1366" spans="120:121" x14ac:dyDescent="0.35">
      <c r="DP1366" s="72">
        <v>1762</v>
      </c>
      <c r="DQ1366" s="90">
        <f t="shared" si="85"/>
        <v>8.5124999999997844</v>
      </c>
    </row>
    <row r="1367" spans="120:121" x14ac:dyDescent="0.35">
      <c r="DP1367" s="72">
        <v>1763</v>
      </c>
      <c r="DQ1367" s="90">
        <f t="shared" si="85"/>
        <v>8.518749999999784</v>
      </c>
    </row>
    <row r="1368" spans="120:121" x14ac:dyDescent="0.35">
      <c r="DP1368" s="72">
        <v>1764</v>
      </c>
      <c r="DQ1368" s="90">
        <f t="shared" si="85"/>
        <v>8.5249999999997836</v>
      </c>
    </row>
    <row r="1369" spans="120:121" x14ac:dyDescent="0.35">
      <c r="DP1369" s="72">
        <v>1765</v>
      </c>
      <c r="DQ1369" s="90">
        <f t="shared" si="85"/>
        <v>8.5312499999997833</v>
      </c>
    </row>
    <row r="1370" spans="120:121" x14ac:dyDescent="0.35">
      <c r="DP1370" s="72">
        <v>1766</v>
      </c>
      <c r="DQ1370" s="90">
        <f t="shared" si="85"/>
        <v>8.5374999999997829</v>
      </c>
    </row>
    <row r="1371" spans="120:121" x14ac:dyDescent="0.35">
      <c r="DP1371" s="72">
        <v>1767</v>
      </c>
      <c r="DQ1371" s="90">
        <f t="shared" si="85"/>
        <v>8.5437499999997826</v>
      </c>
    </row>
    <row r="1372" spans="120:121" x14ac:dyDescent="0.35">
      <c r="DP1372" s="72">
        <v>1768</v>
      </c>
      <c r="DQ1372" s="90">
        <f t="shared" si="85"/>
        <v>8.5499999999997822</v>
      </c>
    </row>
    <row r="1373" spans="120:121" x14ac:dyDescent="0.35">
      <c r="DP1373" s="72">
        <v>1769</v>
      </c>
      <c r="DQ1373" s="90">
        <f t="shared" si="85"/>
        <v>8.5562499999997819</v>
      </c>
    </row>
    <row r="1374" spans="120:121" x14ac:dyDescent="0.35">
      <c r="DP1374" s="72">
        <v>1770</v>
      </c>
      <c r="DQ1374" s="90">
        <f t="shared" si="85"/>
        <v>8.5624999999997815</v>
      </c>
    </row>
    <row r="1375" spans="120:121" x14ac:dyDescent="0.35">
      <c r="DP1375" s="72">
        <v>1771</v>
      </c>
      <c r="DQ1375" s="90">
        <f t="shared" si="85"/>
        <v>8.5687499999997812</v>
      </c>
    </row>
    <row r="1376" spans="120:121" x14ac:dyDescent="0.35">
      <c r="DP1376" s="72">
        <v>1772</v>
      </c>
      <c r="DQ1376" s="90">
        <f t="shared" si="85"/>
        <v>8.5749999999997808</v>
      </c>
    </row>
    <row r="1377" spans="120:121" x14ac:dyDescent="0.35">
      <c r="DP1377" s="72">
        <v>1773</v>
      </c>
      <c r="DQ1377" s="90">
        <f t="shared" si="85"/>
        <v>8.5812499999997804</v>
      </c>
    </row>
    <row r="1378" spans="120:121" x14ac:dyDescent="0.35">
      <c r="DP1378" s="72">
        <v>1774</v>
      </c>
      <c r="DQ1378" s="90">
        <f t="shared" si="85"/>
        <v>8.5874999999997801</v>
      </c>
    </row>
    <row r="1379" spans="120:121" x14ac:dyDescent="0.35">
      <c r="DP1379" s="72">
        <v>1775</v>
      </c>
      <c r="DQ1379" s="90">
        <f t="shared" si="85"/>
        <v>8.5937499999997797</v>
      </c>
    </row>
    <row r="1380" spans="120:121" x14ac:dyDescent="0.35">
      <c r="DP1380" s="72">
        <v>1776</v>
      </c>
      <c r="DQ1380" s="90">
        <f t="shared" si="85"/>
        <v>8.5999999999997794</v>
      </c>
    </row>
    <row r="1381" spans="120:121" x14ac:dyDescent="0.35">
      <c r="DP1381" s="72">
        <v>1777</v>
      </c>
      <c r="DQ1381" s="90">
        <f t="shared" si="85"/>
        <v>8.606249999999779</v>
      </c>
    </row>
    <row r="1382" spans="120:121" x14ac:dyDescent="0.35">
      <c r="DP1382" s="72">
        <v>1778</v>
      </c>
      <c r="DQ1382" s="90">
        <f t="shared" si="85"/>
        <v>8.6124999999997787</v>
      </c>
    </row>
    <row r="1383" spans="120:121" x14ac:dyDescent="0.35">
      <c r="DP1383" s="72">
        <v>1779</v>
      </c>
      <c r="DQ1383" s="90">
        <f t="shared" si="85"/>
        <v>8.6187499999997783</v>
      </c>
    </row>
    <row r="1384" spans="120:121" x14ac:dyDescent="0.35">
      <c r="DP1384" s="72">
        <v>1780</v>
      </c>
      <c r="DQ1384" s="90">
        <f t="shared" si="85"/>
        <v>8.624999999999778</v>
      </c>
    </row>
    <row r="1385" spans="120:121" x14ac:dyDescent="0.35">
      <c r="DP1385" s="72">
        <v>1781</v>
      </c>
      <c r="DQ1385" s="90">
        <f t="shared" si="85"/>
        <v>8.6312499999997776</v>
      </c>
    </row>
    <row r="1386" spans="120:121" x14ac:dyDescent="0.35">
      <c r="DP1386" s="72">
        <v>1782</v>
      </c>
      <c r="DQ1386" s="90">
        <f t="shared" si="85"/>
        <v>8.6374999999997772</v>
      </c>
    </row>
    <row r="1387" spans="120:121" x14ac:dyDescent="0.35">
      <c r="DP1387" s="72">
        <v>1783</v>
      </c>
      <c r="DQ1387" s="90">
        <f t="shared" si="85"/>
        <v>8.6437499999997769</v>
      </c>
    </row>
    <row r="1388" spans="120:121" x14ac:dyDescent="0.35">
      <c r="DP1388" s="72">
        <v>1784</v>
      </c>
      <c r="DQ1388" s="90">
        <f t="shared" si="85"/>
        <v>8.6499999999997765</v>
      </c>
    </row>
    <row r="1389" spans="120:121" x14ac:dyDescent="0.35">
      <c r="DP1389" s="72">
        <v>1785</v>
      </c>
      <c r="DQ1389" s="90">
        <f t="shared" si="85"/>
        <v>8.6562499999997762</v>
      </c>
    </row>
    <row r="1390" spans="120:121" x14ac:dyDescent="0.35">
      <c r="DP1390" s="72">
        <v>1786</v>
      </c>
      <c r="DQ1390" s="90">
        <f t="shared" si="85"/>
        <v>8.6624999999997758</v>
      </c>
    </row>
    <row r="1391" spans="120:121" x14ac:dyDescent="0.35">
      <c r="DP1391" s="72">
        <v>1787</v>
      </c>
      <c r="DQ1391" s="90">
        <f t="shared" si="85"/>
        <v>8.6687499999997755</v>
      </c>
    </row>
    <row r="1392" spans="120:121" x14ac:dyDescent="0.35">
      <c r="DP1392" s="72">
        <v>1788</v>
      </c>
      <c r="DQ1392" s="90">
        <f t="shared" si="85"/>
        <v>8.6749999999997751</v>
      </c>
    </row>
    <row r="1393" spans="120:121" x14ac:dyDescent="0.35">
      <c r="DP1393" s="72">
        <v>1789</v>
      </c>
      <c r="DQ1393" s="90">
        <f t="shared" si="85"/>
        <v>8.6812499999997748</v>
      </c>
    </row>
    <row r="1394" spans="120:121" x14ac:dyDescent="0.35">
      <c r="DP1394" s="72">
        <v>1790</v>
      </c>
      <c r="DQ1394" s="90">
        <f t="shared" si="85"/>
        <v>8.6874999999997744</v>
      </c>
    </row>
    <row r="1395" spans="120:121" x14ac:dyDescent="0.35">
      <c r="DP1395" s="72">
        <v>1791</v>
      </c>
      <c r="DQ1395" s="90">
        <f t="shared" si="85"/>
        <v>8.693749999999774</v>
      </c>
    </row>
    <row r="1396" spans="120:121" x14ac:dyDescent="0.35">
      <c r="DP1396" s="72">
        <v>1792</v>
      </c>
      <c r="DQ1396" s="90">
        <f t="shared" si="85"/>
        <v>8.6999999999997737</v>
      </c>
    </row>
    <row r="1397" spans="120:121" x14ac:dyDescent="0.35">
      <c r="DP1397" s="72">
        <v>1793</v>
      </c>
      <c r="DQ1397" s="90">
        <f t="shared" si="85"/>
        <v>8.7062499999997733</v>
      </c>
    </row>
    <row r="1398" spans="120:121" x14ac:dyDescent="0.35">
      <c r="DP1398" s="72">
        <v>1794</v>
      </c>
      <c r="DQ1398" s="90">
        <f t="shared" si="85"/>
        <v>8.712499999999773</v>
      </c>
    </row>
    <row r="1399" spans="120:121" x14ac:dyDescent="0.35">
      <c r="DP1399" s="72">
        <v>1795</v>
      </c>
      <c r="DQ1399" s="90">
        <f t="shared" si="85"/>
        <v>8.7187499999997726</v>
      </c>
    </row>
    <row r="1400" spans="120:121" x14ac:dyDescent="0.35">
      <c r="DP1400" s="72">
        <v>1796</v>
      </c>
      <c r="DQ1400" s="90">
        <f t="shared" si="85"/>
        <v>8.7249999999997723</v>
      </c>
    </row>
    <row r="1401" spans="120:121" x14ac:dyDescent="0.35">
      <c r="DP1401" s="72">
        <v>1797</v>
      </c>
      <c r="DQ1401" s="90">
        <f t="shared" si="85"/>
        <v>8.7312499999997719</v>
      </c>
    </row>
    <row r="1402" spans="120:121" x14ac:dyDescent="0.35">
      <c r="DP1402" s="72">
        <v>1798</v>
      </c>
      <c r="DQ1402" s="90">
        <f t="shared" si="85"/>
        <v>8.7374999999997716</v>
      </c>
    </row>
    <row r="1403" spans="120:121" x14ac:dyDescent="0.35">
      <c r="DP1403" s="72">
        <v>1799</v>
      </c>
      <c r="DQ1403" s="90">
        <f t="shared" si="85"/>
        <v>8.7437499999997712</v>
      </c>
    </row>
    <row r="1404" spans="120:121" x14ac:dyDescent="0.35">
      <c r="DP1404" s="72">
        <v>1800</v>
      </c>
      <c r="DQ1404" s="90">
        <f t="shared" si="85"/>
        <v>8.7499999999997708</v>
      </c>
    </row>
    <row r="1405" spans="120:121" x14ac:dyDescent="0.35">
      <c r="DP1405" s="72">
        <v>1801</v>
      </c>
      <c r="DQ1405" s="90">
        <f t="shared" si="85"/>
        <v>8.7562499999997705</v>
      </c>
    </row>
    <row r="1406" spans="120:121" x14ac:dyDescent="0.35">
      <c r="DP1406" s="72">
        <v>1802</v>
      </c>
      <c r="DQ1406" s="90">
        <f t="shared" si="85"/>
        <v>8.7624999999997701</v>
      </c>
    </row>
    <row r="1407" spans="120:121" x14ac:dyDescent="0.35">
      <c r="DP1407" s="72">
        <v>1803</v>
      </c>
      <c r="DQ1407" s="90">
        <f t="shared" si="85"/>
        <v>8.7687499999997698</v>
      </c>
    </row>
    <row r="1408" spans="120:121" x14ac:dyDescent="0.35">
      <c r="DP1408" s="72">
        <v>1804</v>
      </c>
      <c r="DQ1408" s="90">
        <f t="shared" si="85"/>
        <v>8.7749999999997694</v>
      </c>
    </row>
    <row r="1409" spans="120:121" x14ac:dyDescent="0.35">
      <c r="DP1409" s="72">
        <v>1805</v>
      </c>
      <c r="DQ1409" s="90">
        <f t="shared" si="85"/>
        <v>8.7812499999997691</v>
      </c>
    </row>
    <row r="1410" spans="120:121" x14ac:dyDescent="0.35">
      <c r="DP1410" s="72">
        <v>1806</v>
      </c>
      <c r="DQ1410" s="90">
        <f t="shared" si="85"/>
        <v>8.7874999999997687</v>
      </c>
    </row>
    <row r="1411" spans="120:121" x14ac:dyDescent="0.35">
      <c r="DP1411" s="72">
        <v>1807</v>
      </c>
      <c r="DQ1411" s="90">
        <f t="shared" si="85"/>
        <v>8.7937499999997684</v>
      </c>
    </row>
    <row r="1412" spans="120:121" x14ac:dyDescent="0.35">
      <c r="DP1412" s="72">
        <v>1808</v>
      </c>
      <c r="DQ1412" s="90">
        <f t="shared" si="85"/>
        <v>8.799999999999768</v>
      </c>
    </row>
    <row r="1413" spans="120:121" x14ac:dyDescent="0.35">
      <c r="DP1413" s="72">
        <v>1809</v>
      </c>
      <c r="DQ1413" s="90">
        <f t="shared" si="85"/>
        <v>8.8062499999997677</v>
      </c>
    </row>
    <row r="1414" spans="120:121" x14ac:dyDescent="0.35">
      <c r="DP1414" s="72">
        <v>1810</v>
      </c>
      <c r="DQ1414" s="90">
        <f t="shared" ref="DQ1414:DQ1477" si="86">DQ1413+0.00625</f>
        <v>8.8124999999997673</v>
      </c>
    </row>
    <row r="1415" spans="120:121" x14ac:dyDescent="0.35">
      <c r="DP1415" s="72">
        <v>1811</v>
      </c>
      <c r="DQ1415" s="90">
        <f t="shared" si="86"/>
        <v>8.8187499999997669</v>
      </c>
    </row>
    <row r="1416" spans="120:121" x14ac:dyDescent="0.35">
      <c r="DP1416" s="72">
        <v>1812</v>
      </c>
      <c r="DQ1416" s="90">
        <f t="shared" si="86"/>
        <v>8.8249999999997666</v>
      </c>
    </row>
    <row r="1417" spans="120:121" x14ac:dyDescent="0.35">
      <c r="DP1417" s="72">
        <v>1813</v>
      </c>
      <c r="DQ1417" s="90">
        <f t="shared" si="86"/>
        <v>8.8312499999997662</v>
      </c>
    </row>
    <row r="1418" spans="120:121" x14ac:dyDescent="0.35">
      <c r="DP1418" s="72">
        <v>1814</v>
      </c>
      <c r="DQ1418" s="90">
        <f t="shared" si="86"/>
        <v>8.8374999999997659</v>
      </c>
    </row>
    <row r="1419" spans="120:121" x14ac:dyDescent="0.35">
      <c r="DP1419" s="72">
        <v>1815</v>
      </c>
      <c r="DQ1419" s="90">
        <f t="shared" si="86"/>
        <v>8.8437499999997655</v>
      </c>
    </row>
    <row r="1420" spans="120:121" x14ac:dyDescent="0.35">
      <c r="DP1420" s="72">
        <v>1816</v>
      </c>
      <c r="DQ1420" s="90">
        <f t="shared" si="86"/>
        <v>8.8499999999997652</v>
      </c>
    </row>
    <row r="1421" spans="120:121" x14ac:dyDescent="0.35">
      <c r="DP1421" s="72">
        <v>1817</v>
      </c>
      <c r="DQ1421" s="90">
        <f t="shared" si="86"/>
        <v>8.8562499999997648</v>
      </c>
    </row>
    <row r="1422" spans="120:121" x14ac:dyDescent="0.35">
      <c r="DP1422" s="72">
        <v>1818</v>
      </c>
      <c r="DQ1422" s="90">
        <f t="shared" si="86"/>
        <v>8.8624999999997645</v>
      </c>
    </row>
    <row r="1423" spans="120:121" x14ac:dyDescent="0.35">
      <c r="DP1423" s="72">
        <v>1819</v>
      </c>
      <c r="DQ1423" s="90">
        <f t="shared" si="86"/>
        <v>8.8687499999997641</v>
      </c>
    </row>
    <row r="1424" spans="120:121" x14ac:dyDescent="0.35">
      <c r="DP1424" s="72">
        <v>1820</v>
      </c>
      <c r="DQ1424" s="90">
        <f t="shared" si="86"/>
        <v>8.8749999999997637</v>
      </c>
    </row>
    <row r="1425" spans="120:121" x14ac:dyDescent="0.35">
      <c r="DP1425" s="72">
        <v>1821</v>
      </c>
      <c r="DQ1425" s="90">
        <f t="shared" si="86"/>
        <v>8.8812499999997634</v>
      </c>
    </row>
    <row r="1426" spans="120:121" x14ac:dyDescent="0.35">
      <c r="DP1426" s="72">
        <v>1822</v>
      </c>
      <c r="DQ1426" s="90">
        <f t="shared" si="86"/>
        <v>8.887499999999763</v>
      </c>
    </row>
    <row r="1427" spans="120:121" x14ac:dyDescent="0.35">
      <c r="DP1427" s="72">
        <v>1823</v>
      </c>
      <c r="DQ1427" s="90">
        <f t="shared" si="86"/>
        <v>8.8937499999997627</v>
      </c>
    </row>
    <row r="1428" spans="120:121" x14ac:dyDescent="0.35">
      <c r="DP1428" s="72">
        <v>1824</v>
      </c>
      <c r="DQ1428" s="90">
        <f t="shared" si="86"/>
        <v>8.8999999999997623</v>
      </c>
    </row>
    <row r="1429" spans="120:121" x14ac:dyDescent="0.35">
      <c r="DP1429" s="72">
        <v>1825</v>
      </c>
      <c r="DQ1429" s="90">
        <f t="shared" si="86"/>
        <v>8.906249999999762</v>
      </c>
    </row>
    <row r="1430" spans="120:121" x14ac:dyDescent="0.35">
      <c r="DP1430" s="72">
        <v>1826</v>
      </c>
      <c r="DQ1430" s="90">
        <f t="shared" si="86"/>
        <v>8.9124999999997616</v>
      </c>
    </row>
    <row r="1431" spans="120:121" x14ac:dyDescent="0.35">
      <c r="DP1431" s="72">
        <v>1827</v>
      </c>
      <c r="DQ1431" s="90">
        <f t="shared" si="86"/>
        <v>8.9187499999997613</v>
      </c>
    </row>
    <row r="1432" spans="120:121" x14ac:dyDescent="0.35">
      <c r="DP1432" s="72">
        <v>1828</v>
      </c>
      <c r="DQ1432" s="90">
        <f t="shared" si="86"/>
        <v>8.9249999999997609</v>
      </c>
    </row>
    <row r="1433" spans="120:121" x14ac:dyDescent="0.35">
      <c r="DP1433" s="72">
        <v>1829</v>
      </c>
      <c r="DQ1433" s="90">
        <f t="shared" si="86"/>
        <v>8.9312499999997605</v>
      </c>
    </row>
    <row r="1434" spans="120:121" x14ac:dyDescent="0.35">
      <c r="DP1434" s="72">
        <v>1830</v>
      </c>
      <c r="DQ1434" s="90">
        <f t="shared" si="86"/>
        <v>8.9374999999997602</v>
      </c>
    </row>
    <row r="1435" spans="120:121" x14ac:dyDescent="0.35">
      <c r="DP1435" s="72">
        <v>1831</v>
      </c>
      <c r="DQ1435" s="90">
        <f t="shared" si="86"/>
        <v>8.9437499999997598</v>
      </c>
    </row>
    <row r="1436" spans="120:121" x14ac:dyDescent="0.35">
      <c r="DP1436" s="72">
        <v>1832</v>
      </c>
      <c r="DQ1436" s="90">
        <f t="shared" si="86"/>
        <v>8.9499999999997595</v>
      </c>
    </row>
    <row r="1437" spans="120:121" x14ac:dyDescent="0.35">
      <c r="DP1437" s="72">
        <v>1833</v>
      </c>
      <c r="DQ1437" s="90">
        <f t="shared" si="86"/>
        <v>8.9562499999997591</v>
      </c>
    </row>
    <row r="1438" spans="120:121" x14ac:dyDescent="0.35">
      <c r="DP1438" s="72">
        <v>1834</v>
      </c>
      <c r="DQ1438" s="90">
        <f t="shared" si="86"/>
        <v>8.9624999999997588</v>
      </c>
    </row>
    <row r="1439" spans="120:121" x14ac:dyDescent="0.35">
      <c r="DP1439" s="72">
        <v>1835</v>
      </c>
      <c r="DQ1439" s="90">
        <f t="shared" si="86"/>
        <v>8.9687499999997584</v>
      </c>
    </row>
    <row r="1440" spans="120:121" x14ac:dyDescent="0.35">
      <c r="DP1440" s="72">
        <v>1836</v>
      </c>
      <c r="DQ1440" s="90">
        <f t="shared" si="86"/>
        <v>8.9749999999997581</v>
      </c>
    </row>
    <row r="1441" spans="120:121" x14ac:dyDescent="0.35">
      <c r="DP1441" s="72">
        <v>1837</v>
      </c>
      <c r="DQ1441" s="90">
        <f t="shared" si="86"/>
        <v>8.9812499999997577</v>
      </c>
    </row>
    <row r="1442" spans="120:121" x14ac:dyDescent="0.35">
      <c r="DP1442" s="72">
        <v>1838</v>
      </c>
      <c r="DQ1442" s="90">
        <f t="shared" si="86"/>
        <v>8.9874999999997573</v>
      </c>
    </row>
    <row r="1443" spans="120:121" x14ac:dyDescent="0.35">
      <c r="DP1443" s="72">
        <v>1839</v>
      </c>
      <c r="DQ1443" s="90">
        <f t="shared" si="86"/>
        <v>8.993749999999757</v>
      </c>
    </row>
    <row r="1444" spans="120:121" x14ac:dyDescent="0.35">
      <c r="DP1444" s="72">
        <v>1840</v>
      </c>
      <c r="DQ1444" s="90">
        <f t="shared" si="86"/>
        <v>8.9999999999997566</v>
      </c>
    </row>
    <row r="1445" spans="120:121" x14ac:dyDescent="0.35">
      <c r="DP1445" s="72">
        <v>1841</v>
      </c>
      <c r="DQ1445" s="90">
        <f t="shared" si="86"/>
        <v>9.0062499999997563</v>
      </c>
    </row>
    <row r="1446" spans="120:121" x14ac:dyDescent="0.35">
      <c r="DP1446" s="72">
        <v>1842</v>
      </c>
      <c r="DQ1446" s="90">
        <f t="shared" si="86"/>
        <v>9.0124999999997559</v>
      </c>
    </row>
    <row r="1447" spans="120:121" x14ac:dyDescent="0.35">
      <c r="DP1447" s="72">
        <v>1843</v>
      </c>
      <c r="DQ1447" s="90">
        <f t="shared" si="86"/>
        <v>9.0187499999997556</v>
      </c>
    </row>
    <row r="1448" spans="120:121" x14ac:dyDescent="0.35">
      <c r="DP1448" s="72">
        <v>1844</v>
      </c>
      <c r="DQ1448" s="90">
        <f t="shared" si="86"/>
        <v>9.0249999999997552</v>
      </c>
    </row>
    <row r="1449" spans="120:121" x14ac:dyDescent="0.35">
      <c r="DP1449" s="72">
        <v>1845</v>
      </c>
      <c r="DQ1449" s="90">
        <f t="shared" si="86"/>
        <v>9.0312499999997549</v>
      </c>
    </row>
    <row r="1450" spans="120:121" x14ac:dyDescent="0.35">
      <c r="DP1450" s="72">
        <v>1846</v>
      </c>
      <c r="DQ1450" s="90">
        <f t="shared" si="86"/>
        <v>9.0374999999997545</v>
      </c>
    </row>
    <row r="1451" spans="120:121" x14ac:dyDescent="0.35">
      <c r="DP1451" s="72">
        <v>1847</v>
      </c>
      <c r="DQ1451" s="90">
        <f t="shared" si="86"/>
        <v>9.0437499999997542</v>
      </c>
    </row>
    <row r="1452" spans="120:121" x14ac:dyDescent="0.35">
      <c r="DP1452" s="72">
        <v>1848</v>
      </c>
      <c r="DQ1452" s="90">
        <f t="shared" si="86"/>
        <v>9.0499999999997538</v>
      </c>
    </row>
    <row r="1453" spans="120:121" x14ac:dyDescent="0.35">
      <c r="DP1453" s="72">
        <v>1849</v>
      </c>
      <c r="DQ1453" s="90">
        <f t="shared" si="86"/>
        <v>9.0562499999997534</v>
      </c>
    </row>
    <row r="1454" spans="120:121" x14ac:dyDescent="0.35">
      <c r="DP1454" s="72">
        <v>1850</v>
      </c>
      <c r="DQ1454" s="90">
        <f t="shared" si="86"/>
        <v>9.0624999999997531</v>
      </c>
    </row>
    <row r="1455" spans="120:121" x14ac:dyDescent="0.35">
      <c r="DP1455" s="72">
        <v>1851</v>
      </c>
      <c r="DQ1455" s="90">
        <f t="shared" si="86"/>
        <v>9.0687499999997527</v>
      </c>
    </row>
    <row r="1456" spans="120:121" x14ac:dyDescent="0.35">
      <c r="DP1456" s="72">
        <v>1852</v>
      </c>
      <c r="DQ1456" s="90">
        <f t="shared" si="86"/>
        <v>9.0749999999997524</v>
      </c>
    </row>
    <row r="1457" spans="120:121" x14ac:dyDescent="0.35">
      <c r="DP1457" s="72">
        <v>1853</v>
      </c>
      <c r="DQ1457" s="90">
        <f t="shared" si="86"/>
        <v>9.081249999999752</v>
      </c>
    </row>
    <row r="1458" spans="120:121" x14ac:dyDescent="0.35">
      <c r="DP1458" s="72">
        <v>1854</v>
      </c>
      <c r="DQ1458" s="90">
        <f t="shared" si="86"/>
        <v>9.0874999999997517</v>
      </c>
    </row>
    <row r="1459" spans="120:121" x14ac:dyDescent="0.35">
      <c r="DP1459" s="72">
        <v>1855</v>
      </c>
      <c r="DQ1459" s="90">
        <f t="shared" si="86"/>
        <v>9.0937499999997513</v>
      </c>
    </row>
    <row r="1460" spans="120:121" x14ac:dyDescent="0.35">
      <c r="DP1460" s="72">
        <v>1856</v>
      </c>
      <c r="DQ1460" s="90">
        <f t="shared" si="86"/>
        <v>9.099999999999751</v>
      </c>
    </row>
    <row r="1461" spans="120:121" x14ac:dyDescent="0.35">
      <c r="DP1461" s="72">
        <v>1857</v>
      </c>
      <c r="DQ1461" s="90">
        <f t="shared" si="86"/>
        <v>9.1062499999997506</v>
      </c>
    </row>
    <row r="1462" spans="120:121" x14ac:dyDescent="0.35">
      <c r="DP1462" s="72">
        <v>1858</v>
      </c>
      <c r="DQ1462" s="90">
        <f t="shared" si="86"/>
        <v>9.1124999999997502</v>
      </c>
    </row>
    <row r="1463" spans="120:121" x14ac:dyDescent="0.35">
      <c r="DP1463" s="72">
        <v>1859</v>
      </c>
      <c r="DQ1463" s="90">
        <f t="shared" si="86"/>
        <v>9.1187499999997499</v>
      </c>
    </row>
    <row r="1464" spans="120:121" x14ac:dyDescent="0.35">
      <c r="DP1464" s="72">
        <v>1860</v>
      </c>
      <c r="DQ1464" s="90">
        <f t="shared" si="86"/>
        <v>9.1249999999997495</v>
      </c>
    </row>
    <row r="1465" spans="120:121" x14ac:dyDescent="0.35">
      <c r="DP1465" s="72">
        <v>1861</v>
      </c>
      <c r="DQ1465" s="90">
        <f t="shared" si="86"/>
        <v>9.1312499999997492</v>
      </c>
    </row>
    <row r="1466" spans="120:121" x14ac:dyDescent="0.35">
      <c r="DP1466" s="72">
        <v>1862</v>
      </c>
      <c r="DQ1466" s="90">
        <f t="shared" si="86"/>
        <v>9.1374999999997488</v>
      </c>
    </row>
    <row r="1467" spans="120:121" x14ac:dyDescent="0.35">
      <c r="DP1467" s="72">
        <v>1863</v>
      </c>
      <c r="DQ1467" s="90">
        <f t="shared" si="86"/>
        <v>9.1437499999997485</v>
      </c>
    </row>
    <row r="1468" spans="120:121" x14ac:dyDescent="0.35">
      <c r="DP1468" s="72">
        <v>1864</v>
      </c>
      <c r="DQ1468" s="90">
        <f t="shared" si="86"/>
        <v>9.1499999999997481</v>
      </c>
    </row>
    <row r="1469" spans="120:121" x14ac:dyDescent="0.35">
      <c r="DP1469" s="72">
        <v>1865</v>
      </c>
      <c r="DQ1469" s="90">
        <f t="shared" si="86"/>
        <v>9.1562499999997478</v>
      </c>
    </row>
    <row r="1470" spans="120:121" x14ac:dyDescent="0.35">
      <c r="DP1470" s="72">
        <v>1866</v>
      </c>
      <c r="DQ1470" s="90">
        <f t="shared" si="86"/>
        <v>9.1624999999997474</v>
      </c>
    </row>
    <row r="1471" spans="120:121" x14ac:dyDescent="0.35">
      <c r="DP1471" s="72">
        <v>1867</v>
      </c>
      <c r="DQ1471" s="90">
        <f t="shared" si="86"/>
        <v>9.168749999999747</v>
      </c>
    </row>
    <row r="1472" spans="120:121" x14ac:dyDescent="0.35">
      <c r="DP1472" s="72">
        <v>1868</v>
      </c>
      <c r="DQ1472" s="90">
        <f t="shared" si="86"/>
        <v>9.1749999999997467</v>
      </c>
    </row>
    <row r="1473" spans="120:121" x14ac:dyDescent="0.35">
      <c r="DP1473" s="72">
        <v>1869</v>
      </c>
      <c r="DQ1473" s="90">
        <f t="shared" si="86"/>
        <v>9.1812499999997463</v>
      </c>
    </row>
    <row r="1474" spans="120:121" x14ac:dyDescent="0.35">
      <c r="DP1474" s="72">
        <v>1870</v>
      </c>
      <c r="DQ1474" s="90">
        <f t="shared" si="86"/>
        <v>9.187499999999746</v>
      </c>
    </row>
    <row r="1475" spans="120:121" x14ac:dyDescent="0.35">
      <c r="DP1475" s="72">
        <v>1871</v>
      </c>
      <c r="DQ1475" s="90">
        <f t="shared" si="86"/>
        <v>9.1937499999997456</v>
      </c>
    </row>
    <row r="1476" spans="120:121" x14ac:dyDescent="0.35">
      <c r="DP1476" s="72">
        <v>1872</v>
      </c>
      <c r="DQ1476" s="90">
        <f t="shared" si="86"/>
        <v>9.1999999999997453</v>
      </c>
    </row>
    <row r="1477" spans="120:121" x14ac:dyDescent="0.35">
      <c r="DP1477" s="72">
        <v>1873</v>
      </c>
      <c r="DQ1477" s="90">
        <f t="shared" si="86"/>
        <v>9.2062499999997449</v>
      </c>
    </row>
    <row r="1478" spans="120:121" x14ac:dyDescent="0.35">
      <c r="DP1478" s="72">
        <v>1874</v>
      </c>
      <c r="DQ1478" s="90">
        <f t="shared" ref="DQ1478:DQ1541" si="87">DQ1477+0.00625</f>
        <v>9.2124999999997446</v>
      </c>
    </row>
    <row r="1479" spans="120:121" x14ac:dyDescent="0.35">
      <c r="DP1479" s="72">
        <v>1875</v>
      </c>
      <c r="DQ1479" s="90">
        <f t="shared" si="87"/>
        <v>9.2187499999997442</v>
      </c>
    </row>
    <row r="1480" spans="120:121" x14ac:dyDescent="0.35">
      <c r="DP1480" s="72">
        <v>1876</v>
      </c>
      <c r="DQ1480" s="90">
        <f t="shared" si="87"/>
        <v>9.2249999999997438</v>
      </c>
    </row>
    <row r="1481" spans="120:121" x14ac:dyDescent="0.35">
      <c r="DP1481" s="72">
        <v>1877</v>
      </c>
      <c r="DQ1481" s="90">
        <f t="shared" si="87"/>
        <v>9.2312499999997435</v>
      </c>
    </row>
    <row r="1482" spans="120:121" x14ac:dyDescent="0.35">
      <c r="DP1482" s="72">
        <v>1878</v>
      </c>
      <c r="DQ1482" s="90">
        <f t="shared" si="87"/>
        <v>9.2374999999997431</v>
      </c>
    </row>
    <row r="1483" spans="120:121" x14ac:dyDescent="0.35">
      <c r="DP1483" s="72">
        <v>1879</v>
      </c>
      <c r="DQ1483" s="90">
        <f t="shared" si="87"/>
        <v>9.2437499999997428</v>
      </c>
    </row>
    <row r="1484" spans="120:121" x14ac:dyDescent="0.35">
      <c r="DP1484" s="72">
        <v>1880</v>
      </c>
      <c r="DQ1484" s="90">
        <f t="shared" si="87"/>
        <v>9.2499999999997424</v>
      </c>
    </row>
    <row r="1485" spans="120:121" x14ac:dyDescent="0.35">
      <c r="DP1485" s="72">
        <v>1881</v>
      </c>
      <c r="DQ1485" s="90">
        <f t="shared" si="87"/>
        <v>9.2562499999997421</v>
      </c>
    </row>
    <row r="1486" spans="120:121" x14ac:dyDescent="0.35">
      <c r="DP1486" s="72">
        <v>1882</v>
      </c>
      <c r="DQ1486" s="90">
        <f t="shared" si="87"/>
        <v>9.2624999999997417</v>
      </c>
    </row>
    <row r="1487" spans="120:121" x14ac:dyDescent="0.35">
      <c r="DP1487" s="72">
        <v>1883</v>
      </c>
      <c r="DQ1487" s="90">
        <f t="shared" si="87"/>
        <v>9.2687499999997414</v>
      </c>
    </row>
    <row r="1488" spans="120:121" x14ac:dyDescent="0.35">
      <c r="DP1488" s="72">
        <v>1884</v>
      </c>
      <c r="DQ1488" s="90">
        <f t="shared" si="87"/>
        <v>9.274999999999741</v>
      </c>
    </row>
    <row r="1489" spans="120:121" x14ac:dyDescent="0.35">
      <c r="DP1489" s="72">
        <v>1885</v>
      </c>
      <c r="DQ1489" s="90">
        <f t="shared" si="87"/>
        <v>9.2812499999997407</v>
      </c>
    </row>
    <row r="1490" spans="120:121" x14ac:dyDescent="0.35">
      <c r="DP1490" s="72">
        <v>1886</v>
      </c>
      <c r="DQ1490" s="90">
        <f t="shared" si="87"/>
        <v>9.2874999999997403</v>
      </c>
    </row>
    <row r="1491" spans="120:121" x14ac:dyDescent="0.35">
      <c r="DP1491" s="72">
        <v>1887</v>
      </c>
      <c r="DQ1491" s="90">
        <f t="shared" si="87"/>
        <v>9.2937499999997399</v>
      </c>
    </row>
    <row r="1492" spans="120:121" x14ac:dyDescent="0.35">
      <c r="DP1492" s="72">
        <v>1888</v>
      </c>
      <c r="DQ1492" s="90">
        <f t="shared" si="87"/>
        <v>9.2999999999997396</v>
      </c>
    </row>
    <row r="1493" spans="120:121" x14ac:dyDescent="0.35">
      <c r="DP1493" s="72">
        <v>1889</v>
      </c>
      <c r="DQ1493" s="90">
        <f t="shared" si="87"/>
        <v>9.3062499999997392</v>
      </c>
    </row>
    <row r="1494" spans="120:121" x14ac:dyDescent="0.35">
      <c r="DP1494" s="72">
        <v>1890</v>
      </c>
      <c r="DQ1494" s="90">
        <f t="shared" si="87"/>
        <v>9.3124999999997389</v>
      </c>
    </row>
    <row r="1495" spans="120:121" x14ac:dyDescent="0.35">
      <c r="DP1495" s="72">
        <v>1891</v>
      </c>
      <c r="DQ1495" s="90">
        <f t="shared" si="87"/>
        <v>9.3187499999997385</v>
      </c>
    </row>
    <row r="1496" spans="120:121" x14ac:dyDescent="0.35">
      <c r="DP1496" s="72">
        <v>1892</v>
      </c>
      <c r="DQ1496" s="90">
        <f t="shared" si="87"/>
        <v>9.3249999999997382</v>
      </c>
    </row>
    <row r="1497" spans="120:121" x14ac:dyDescent="0.35">
      <c r="DP1497" s="72">
        <v>1893</v>
      </c>
      <c r="DQ1497" s="90">
        <f t="shared" si="87"/>
        <v>9.3312499999997378</v>
      </c>
    </row>
    <row r="1498" spans="120:121" x14ac:dyDescent="0.35">
      <c r="DP1498" s="72">
        <v>1894</v>
      </c>
      <c r="DQ1498" s="90">
        <f t="shared" si="87"/>
        <v>9.3374999999997375</v>
      </c>
    </row>
    <row r="1499" spans="120:121" x14ac:dyDescent="0.35">
      <c r="DP1499" s="72">
        <v>1895</v>
      </c>
      <c r="DQ1499" s="90">
        <f t="shared" si="87"/>
        <v>9.3437499999997371</v>
      </c>
    </row>
    <row r="1500" spans="120:121" x14ac:dyDescent="0.35">
      <c r="DP1500" s="72">
        <v>1896</v>
      </c>
      <c r="DQ1500" s="90">
        <f t="shared" si="87"/>
        <v>9.3499999999997367</v>
      </c>
    </row>
    <row r="1501" spans="120:121" x14ac:dyDescent="0.35">
      <c r="DP1501" s="72">
        <v>1897</v>
      </c>
      <c r="DQ1501" s="90">
        <f t="shared" si="87"/>
        <v>9.3562499999997364</v>
      </c>
    </row>
    <row r="1502" spans="120:121" x14ac:dyDescent="0.35">
      <c r="DP1502" s="72">
        <v>1898</v>
      </c>
      <c r="DQ1502" s="90">
        <f t="shared" si="87"/>
        <v>9.362499999999736</v>
      </c>
    </row>
    <row r="1503" spans="120:121" x14ac:dyDescent="0.35">
      <c r="DP1503" s="72">
        <v>1899</v>
      </c>
      <c r="DQ1503" s="90">
        <f t="shared" si="87"/>
        <v>9.3687499999997357</v>
      </c>
    </row>
    <row r="1504" spans="120:121" x14ac:dyDescent="0.35">
      <c r="DP1504" s="72">
        <v>1900</v>
      </c>
      <c r="DQ1504" s="90">
        <f t="shared" si="87"/>
        <v>9.3749999999997353</v>
      </c>
    </row>
    <row r="1505" spans="120:121" x14ac:dyDescent="0.35">
      <c r="DP1505" s="72">
        <v>1901</v>
      </c>
      <c r="DQ1505" s="90">
        <f t="shared" si="87"/>
        <v>9.381249999999735</v>
      </c>
    </row>
    <row r="1506" spans="120:121" x14ac:dyDescent="0.35">
      <c r="DP1506" s="72">
        <v>1902</v>
      </c>
      <c r="DQ1506" s="90">
        <f t="shared" si="87"/>
        <v>9.3874999999997346</v>
      </c>
    </row>
    <row r="1507" spans="120:121" x14ac:dyDescent="0.35">
      <c r="DP1507" s="72">
        <v>1903</v>
      </c>
      <c r="DQ1507" s="90">
        <f t="shared" si="87"/>
        <v>9.3937499999997343</v>
      </c>
    </row>
    <row r="1508" spans="120:121" x14ac:dyDescent="0.35">
      <c r="DP1508" s="72">
        <v>1904</v>
      </c>
      <c r="DQ1508" s="90">
        <f t="shared" si="87"/>
        <v>9.3999999999997339</v>
      </c>
    </row>
    <row r="1509" spans="120:121" x14ac:dyDescent="0.35">
      <c r="DP1509" s="72">
        <v>1905</v>
      </c>
      <c r="DQ1509" s="90">
        <f t="shared" si="87"/>
        <v>9.4062499999997335</v>
      </c>
    </row>
    <row r="1510" spans="120:121" x14ac:dyDescent="0.35">
      <c r="DP1510" s="72">
        <v>1906</v>
      </c>
      <c r="DQ1510" s="90">
        <f t="shared" si="87"/>
        <v>9.4124999999997332</v>
      </c>
    </row>
    <row r="1511" spans="120:121" x14ac:dyDescent="0.35">
      <c r="DP1511" s="72">
        <v>1907</v>
      </c>
      <c r="DQ1511" s="90">
        <f t="shared" si="87"/>
        <v>9.4187499999997328</v>
      </c>
    </row>
    <row r="1512" spans="120:121" x14ac:dyDescent="0.35">
      <c r="DP1512" s="72">
        <v>1908</v>
      </c>
      <c r="DQ1512" s="90">
        <f t="shared" si="87"/>
        <v>9.4249999999997325</v>
      </c>
    </row>
    <row r="1513" spans="120:121" x14ac:dyDescent="0.35">
      <c r="DP1513" s="72">
        <v>1909</v>
      </c>
      <c r="DQ1513" s="90">
        <f t="shared" si="87"/>
        <v>9.4312499999997321</v>
      </c>
    </row>
    <row r="1514" spans="120:121" x14ac:dyDescent="0.35">
      <c r="DP1514" s="72">
        <v>1910</v>
      </c>
      <c r="DQ1514" s="90">
        <f t="shared" si="87"/>
        <v>9.4374999999997318</v>
      </c>
    </row>
    <row r="1515" spans="120:121" x14ac:dyDescent="0.35">
      <c r="DP1515" s="72">
        <v>1911</v>
      </c>
      <c r="DQ1515" s="90">
        <f t="shared" si="87"/>
        <v>9.4437499999997314</v>
      </c>
    </row>
    <row r="1516" spans="120:121" x14ac:dyDescent="0.35">
      <c r="DP1516" s="72">
        <v>1912</v>
      </c>
      <c r="DQ1516" s="90">
        <f t="shared" si="87"/>
        <v>9.4499999999997311</v>
      </c>
    </row>
    <row r="1517" spans="120:121" x14ac:dyDescent="0.35">
      <c r="DP1517" s="72">
        <v>1913</v>
      </c>
      <c r="DQ1517" s="90">
        <f t="shared" si="87"/>
        <v>9.4562499999997307</v>
      </c>
    </row>
    <row r="1518" spans="120:121" x14ac:dyDescent="0.35">
      <c r="DP1518" s="72">
        <v>1914</v>
      </c>
      <c r="DQ1518" s="90">
        <f t="shared" si="87"/>
        <v>9.4624999999997303</v>
      </c>
    </row>
    <row r="1519" spans="120:121" x14ac:dyDescent="0.35">
      <c r="DP1519" s="72">
        <v>1915</v>
      </c>
      <c r="DQ1519" s="90">
        <f t="shared" si="87"/>
        <v>9.46874999999973</v>
      </c>
    </row>
    <row r="1520" spans="120:121" x14ac:dyDescent="0.35">
      <c r="DP1520" s="72">
        <v>1916</v>
      </c>
      <c r="DQ1520" s="90">
        <f t="shared" si="87"/>
        <v>9.4749999999997296</v>
      </c>
    </row>
    <row r="1521" spans="120:121" x14ac:dyDescent="0.35">
      <c r="DP1521" s="72">
        <v>1917</v>
      </c>
      <c r="DQ1521" s="90">
        <f t="shared" si="87"/>
        <v>9.4812499999997293</v>
      </c>
    </row>
    <row r="1522" spans="120:121" x14ac:dyDescent="0.35">
      <c r="DP1522" s="72">
        <v>1918</v>
      </c>
      <c r="DQ1522" s="90">
        <f t="shared" si="87"/>
        <v>9.4874999999997289</v>
      </c>
    </row>
    <row r="1523" spans="120:121" x14ac:dyDescent="0.35">
      <c r="DP1523" s="72">
        <v>1919</v>
      </c>
      <c r="DQ1523" s="90">
        <f t="shared" si="87"/>
        <v>9.4937499999997286</v>
      </c>
    </row>
    <row r="1524" spans="120:121" x14ac:dyDescent="0.35">
      <c r="DP1524" s="72">
        <v>1920</v>
      </c>
      <c r="DQ1524" s="90">
        <f t="shared" si="87"/>
        <v>9.4999999999997282</v>
      </c>
    </row>
    <row r="1525" spans="120:121" x14ac:dyDescent="0.35">
      <c r="DP1525" s="72">
        <v>1921</v>
      </c>
      <c r="DQ1525" s="90">
        <f t="shared" si="87"/>
        <v>9.5062499999997279</v>
      </c>
    </row>
    <row r="1526" spans="120:121" x14ac:dyDescent="0.35">
      <c r="DP1526" s="72">
        <v>1922</v>
      </c>
      <c r="DQ1526" s="90">
        <f t="shared" si="87"/>
        <v>9.5124999999997275</v>
      </c>
    </row>
    <row r="1527" spans="120:121" x14ac:dyDescent="0.35">
      <c r="DP1527" s="72">
        <v>1923</v>
      </c>
      <c r="DQ1527" s="90">
        <f t="shared" si="87"/>
        <v>9.5187499999997272</v>
      </c>
    </row>
    <row r="1528" spans="120:121" x14ac:dyDescent="0.35">
      <c r="DP1528" s="72">
        <v>1924</v>
      </c>
      <c r="DQ1528" s="90">
        <f t="shared" si="87"/>
        <v>9.5249999999997268</v>
      </c>
    </row>
    <row r="1529" spans="120:121" x14ac:dyDescent="0.35">
      <c r="DP1529" s="72">
        <v>1925</v>
      </c>
      <c r="DQ1529" s="90">
        <f t="shared" si="87"/>
        <v>9.5312499999997264</v>
      </c>
    </row>
    <row r="1530" spans="120:121" x14ac:dyDescent="0.35">
      <c r="DP1530" s="72">
        <v>1926</v>
      </c>
      <c r="DQ1530" s="90">
        <f t="shared" si="87"/>
        <v>9.5374999999997261</v>
      </c>
    </row>
    <row r="1531" spans="120:121" x14ac:dyDescent="0.35">
      <c r="DP1531" s="72">
        <v>1927</v>
      </c>
      <c r="DQ1531" s="90">
        <f t="shared" si="87"/>
        <v>9.5437499999997257</v>
      </c>
    </row>
    <row r="1532" spans="120:121" x14ac:dyDescent="0.35">
      <c r="DP1532" s="72">
        <v>1928</v>
      </c>
      <c r="DQ1532" s="90">
        <f t="shared" si="87"/>
        <v>9.5499999999997254</v>
      </c>
    </row>
    <row r="1533" spans="120:121" x14ac:dyDescent="0.35">
      <c r="DP1533" s="72">
        <v>1929</v>
      </c>
      <c r="DQ1533" s="90">
        <f t="shared" si="87"/>
        <v>9.556249999999725</v>
      </c>
    </row>
    <row r="1534" spans="120:121" x14ac:dyDescent="0.35">
      <c r="DP1534" s="72">
        <v>1930</v>
      </c>
      <c r="DQ1534" s="90">
        <f t="shared" si="87"/>
        <v>9.5624999999997247</v>
      </c>
    </row>
    <row r="1535" spans="120:121" x14ac:dyDescent="0.35">
      <c r="DP1535" s="72">
        <v>1931</v>
      </c>
      <c r="DQ1535" s="90">
        <f t="shared" si="87"/>
        <v>9.5687499999997243</v>
      </c>
    </row>
    <row r="1536" spans="120:121" x14ac:dyDescent="0.35">
      <c r="DP1536" s="72">
        <v>1932</v>
      </c>
      <c r="DQ1536" s="90">
        <f t="shared" si="87"/>
        <v>9.574999999999724</v>
      </c>
    </row>
    <row r="1537" spans="120:121" x14ac:dyDescent="0.35">
      <c r="DP1537" s="72">
        <v>1933</v>
      </c>
      <c r="DQ1537" s="90">
        <f t="shared" si="87"/>
        <v>9.5812499999997236</v>
      </c>
    </row>
    <row r="1538" spans="120:121" x14ac:dyDescent="0.35">
      <c r="DP1538" s="72">
        <v>1934</v>
      </c>
      <c r="DQ1538" s="90">
        <f t="shared" si="87"/>
        <v>9.5874999999997232</v>
      </c>
    </row>
    <row r="1539" spans="120:121" x14ac:dyDescent="0.35">
      <c r="DP1539" s="72">
        <v>1935</v>
      </c>
      <c r="DQ1539" s="90">
        <f t="shared" si="87"/>
        <v>9.5937499999997229</v>
      </c>
    </row>
    <row r="1540" spans="120:121" x14ac:dyDescent="0.35">
      <c r="DP1540" s="72">
        <v>1936</v>
      </c>
      <c r="DQ1540" s="90">
        <f t="shared" si="87"/>
        <v>9.5999999999997225</v>
      </c>
    </row>
    <row r="1541" spans="120:121" x14ac:dyDescent="0.35">
      <c r="DP1541" s="72">
        <v>1937</v>
      </c>
      <c r="DQ1541" s="90">
        <f t="shared" si="87"/>
        <v>9.6062499999997222</v>
      </c>
    </row>
    <row r="1542" spans="120:121" x14ac:dyDescent="0.35">
      <c r="DP1542" s="72">
        <v>1938</v>
      </c>
      <c r="DQ1542" s="90">
        <f t="shared" ref="DQ1542:DQ1604" si="88">DQ1541+0.00625</f>
        <v>9.6124999999997218</v>
      </c>
    </row>
    <row r="1543" spans="120:121" x14ac:dyDescent="0.35">
      <c r="DP1543" s="72">
        <v>1939</v>
      </c>
      <c r="DQ1543" s="90">
        <f t="shared" si="88"/>
        <v>9.6187499999997215</v>
      </c>
    </row>
    <row r="1544" spans="120:121" x14ac:dyDescent="0.35">
      <c r="DP1544" s="72">
        <v>1940</v>
      </c>
      <c r="DQ1544" s="90">
        <f t="shared" si="88"/>
        <v>9.6249999999997211</v>
      </c>
    </row>
    <row r="1545" spans="120:121" x14ac:dyDescent="0.35">
      <c r="DP1545" s="72">
        <v>1941</v>
      </c>
      <c r="DQ1545" s="90">
        <f t="shared" si="88"/>
        <v>9.6312499999997208</v>
      </c>
    </row>
    <row r="1546" spans="120:121" x14ac:dyDescent="0.35">
      <c r="DP1546" s="72">
        <v>1942</v>
      </c>
      <c r="DQ1546" s="90">
        <f t="shared" si="88"/>
        <v>9.6374999999997204</v>
      </c>
    </row>
    <row r="1547" spans="120:121" x14ac:dyDescent="0.35">
      <c r="DP1547" s="72">
        <v>1943</v>
      </c>
      <c r="DQ1547" s="90">
        <f t="shared" si="88"/>
        <v>9.64374999999972</v>
      </c>
    </row>
    <row r="1548" spans="120:121" x14ac:dyDescent="0.35">
      <c r="DP1548" s="72">
        <v>1944</v>
      </c>
      <c r="DQ1548" s="90">
        <f t="shared" si="88"/>
        <v>9.6499999999997197</v>
      </c>
    </row>
    <row r="1549" spans="120:121" x14ac:dyDescent="0.35">
      <c r="DP1549" s="72">
        <v>1945</v>
      </c>
      <c r="DQ1549" s="90">
        <f t="shared" si="88"/>
        <v>9.6562499999997193</v>
      </c>
    </row>
    <row r="1550" spans="120:121" x14ac:dyDescent="0.35">
      <c r="DP1550" s="72">
        <v>1946</v>
      </c>
      <c r="DQ1550" s="90">
        <f t="shared" si="88"/>
        <v>9.662499999999719</v>
      </c>
    </row>
    <row r="1551" spans="120:121" x14ac:dyDescent="0.35">
      <c r="DP1551" s="72">
        <v>1947</v>
      </c>
      <c r="DQ1551" s="90">
        <f t="shared" si="88"/>
        <v>9.6687499999997186</v>
      </c>
    </row>
    <row r="1552" spans="120:121" x14ac:dyDescent="0.35">
      <c r="DP1552" s="72">
        <v>1948</v>
      </c>
      <c r="DQ1552" s="90">
        <f t="shared" si="88"/>
        <v>9.6749999999997183</v>
      </c>
    </row>
    <row r="1553" spans="120:121" x14ac:dyDescent="0.35">
      <c r="DP1553" s="72">
        <v>1949</v>
      </c>
      <c r="DQ1553" s="90">
        <f t="shared" si="88"/>
        <v>9.6812499999997179</v>
      </c>
    </row>
    <row r="1554" spans="120:121" x14ac:dyDescent="0.35">
      <c r="DP1554" s="72">
        <v>1950</v>
      </c>
      <c r="DQ1554" s="90">
        <f t="shared" si="88"/>
        <v>9.6874999999997176</v>
      </c>
    </row>
    <row r="1555" spans="120:121" x14ac:dyDescent="0.35">
      <c r="DP1555" s="72">
        <v>1951</v>
      </c>
      <c r="DQ1555" s="90">
        <f t="shared" si="88"/>
        <v>9.6937499999997172</v>
      </c>
    </row>
    <row r="1556" spans="120:121" x14ac:dyDescent="0.35">
      <c r="DP1556" s="72">
        <v>1952</v>
      </c>
      <c r="DQ1556" s="90">
        <f t="shared" si="88"/>
        <v>9.6999999999997168</v>
      </c>
    </row>
    <row r="1557" spans="120:121" x14ac:dyDescent="0.35">
      <c r="DP1557" s="72">
        <v>1953</v>
      </c>
      <c r="DQ1557" s="90">
        <f t="shared" si="88"/>
        <v>9.7062499999997165</v>
      </c>
    </row>
    <row r="1558" spans="120:121" x14ac:dyDescent="0.35">
      <c r="DP1558" s="72">
        <v>1954</v>
      </c>
      <c r="DQ1558" s="90">
        <f t="shared" si="88"/>
        <v>9.7124999999997161</v>
      </c>
    </row>
    <row r="1559" spans="120:121" x14ac:dyDescent="0.35">
      <c r="DP1559" s="72">
        <v>1955</v>
      </c>
      <c r="DQ1559" s="90">
        <f t="shared" si="88"/>
        <v>9.7187499999997158</v>
      </c>
    </row>
    <row r="1560" spans="120:121" x14ac:dyDescent="0.35">
      <c r="DP1560" s="72">
        <v>1956</v>
      </c>
      <c r="DQ1560" s="90">
        <f t="shared" si="88"/>
        <v>9.7249999999997154</v>
      </c>
    </row>
    <row r="1561" spans="120:121" x14ac:dyDescent="0.35">
      <c r="DP1561" s="72">
        <v>1957</v>
      </c>
      <c r="DQ1561" s="90">
        <f t="shared" si="88"/>
        <v>9.7312499999997151</v>
      </c>
    </row>
    <row r="1562" spans="120:121" x14ac:dyDescent="0.35">
      <c r="DP1562" s="72">
        <v>1958</v>
      </c>
      <c r="DQ1562" s="90">
        <f t="shared" si="88"/>
        <v>9.7374999999997147</v>
      </c>
    </row>
    <row r="1563" spans="120:121" x14ac:dyDescent="0.35">
      <c r="DP1563" s="72">
        <v>1959</v>
      </c>
      <c r="DQ1563" s="90">
        <f t="shared" si="88"/>
        <v>9.7437499999997144</v>
      </c>
    </row>
    <row r="1564" spans="120:121" x14ac:dyDescent="0.35">
      <c r="DP1564" s="72">
        <v>1960</v>
      </c>
      <c r="DQ1564" s="90">
        <f t="shared" si="88"/>
        <v>9.749999999999714</v>
      </c>
    </row>
    <row r="1565" spans="120:121" x14ac:dyDescent="0.35">
      <c r="DP1565" s="72">
        <v>1961</v>
      </c>
      <c r="DQ1565" s="90">
        <f t="shared" si="88"/>
        <v>9.7562499999997137</v>
      </c>
    </row>
    <row r="1566" spans="120:121" x14ac:dyDescent="0.35">
      <c r="DP1566" s="72">
        <v>1962</v>
      </c>
      <c r="DQ1566" s="90">
        <f t="shared" si="88"/>
        <v>9.7624999999997133</v>
      </c>
    </row>
    <row r="1567" spans="120:121" x14ac:dyDescent="0.35">
      <c r="DP1567" s="72">
        <v>1963</v>
      </c>
      <c r="DQ1567" s="90">
        <f t="shared" si="88"/>
        <v>9.7687499999997129</v>
      </c>
    </row>
    <row r="1568" spans="120:121" x14ac:dyDescent="0.35">
      <c r="DP1568" s="72">
        <v>1964</v>
      </c>
      <c r="DQ1568" s="90">
        <f t="shared" si="88"/>
        <v>9.7749999999997126</v>
      </c>
    </row>
    <row r="1569" spans="120:121" x14ac:dyDescent="0.35">
      <c r="DP1569" s="72">
        <v>1965</v>
      </c>
      <c r="DQ1569" s="90">
        <f t="shared" si="88"/>
        <v>9.7812499999997122</v>
      </c>
    </row>
    <row r="1570" spans="120:121" x14ac:dyDescent="0.35">
      <c r="DP1570" s="72">
        <v>1966</v>
      </c>
      <c r="DQ1570" s="90">
        <f t="shared" si="88"/>
        <v>9.7874999999997119</v>
      </c>
    </row>
    <row r="1571" spans="120:121" x14ac:dyDescent="0.35">
      <c r="DP1571" s="72">
        <v>1967</v>
      </c>
      <c r="DQ1571" s="90">
        <f t="shared" si="88"/>
        <v>9.7937499999997115</v>
      </c>
    </row>
    <row r="1572" spans="120:121" x14ac:dyDescent="0.35">
      <c r="DP1572" s="72">
        <v>1968</v>
      </c>
      <c r="DQ1572" s="90">
        <f t="shared" si="88"/>
        <v>9.7999999999997112</v>
      </c>
    </row>
    <row r="1573" spans="120:121" x14ac:dyDescent="0.35">
      <c r="DP1573" s="72">
        <v>1969</v>
      </c>
      <c r="DQ1573" s="90">
        <f t="shared" si="88"/>
        <v>9.8062499999997108</v>
      </c>
    </row>
    <row r="1574" spans="120:121" x14ac:dyDescent="0.35">
      <c r="DP1574" s="72">
        <v>1970</v>
      </c>
      <c r="DQ1574" s="90">
        <f t="shared" si="88"/>
        <v>9.8124999999997105</v>
      </c>
    </row>
    <row r="1575" spans="120:121" x14ac:dyDescent="0.35">
      <c r="DP1575" s="72">
        <v>1971</v>
      </c>
      <c r="DQ1575" s="90">
        <f t="shared" si="88"/>
        <v>9.8187499999997101</v>
      </c>
    </row>
    <row r="1576" spans="120:121" x14ac:dyDescent="0.35">
      <c r="DP1576" s="72">
        <v>1972</v>
      </c>
      <c r="DQ1576" s="90">
        <f t="shared" si="88"/>
        <v>9.8249999999997097</v>
      </c>
    </row>
    <row r="1577" spans="120:121" x14ac:dyDescent="0.35">
      <c r="DP1577" s="72">
        <v>1973</v>
      </c>
      <c r="DQ1577" s="90">
        <f t="shared" si="88"/>
        <v>9.8312499999997094</v>
      </c>
    </row>
    <row r="1578" spans="120:121" x14ac:dyDescent="0.35">
      <c r="DP1578" s="72">
        <v>1974</v>
      </c>
      <c r="DQ1578" s="90">
        <f t="shared" si="88"/>
        <v>9.837499999999709</v>
      </c>
    </row>
    <row r="1579" spans="120:121" x14ac:dyDescent="0.35">
      <c r="DP1579" s="72">
        <v>1975</v>
      </c>
      <c r="DQ1579" s="90">
        <f t="shared" si="88"/>
        <v>9.8437499999997087</v>
      </c>
    </row>
    <row r="1580" spans="120:121" x14ac:dyDescent="0.35">
      <c r="DP1580" s="72">
        <v>1976</v>
      </c>
      <c r="DQ1580" s="90">
        <f t="shared" si="88"/>
        <v>9.8499999999997083</v>
      </c>
    </row>
    <row r="1581" spans="120:121" x14ac:dyDescent="0.35">
      <c r="DP1581" s="72">
        <v>1977</v>
      </c>
      <c r="DQ1581" s="90">
        <f t="shared" si="88"/>
        <v>9.856249999999708</v>
      </c>
    </row>
    <row r="1582" spans="120:121" x14ac:dyDescent="0.35">
      <c r="DP1582" s="72">
        <v>1978</v>
      </c>
      <c r="DQ1582" s="90">
        <f t="shared" si="88"/>
        <v>9.8624999999997076</v>
      </c>
    </row>
    <row r="1583" spans="120:121" x14ac:dyDescent="0.35">
      <c r="DP1583" s="72">
        <v>1979</v>
      </c>
      <c r="DQ1583" s="90">
        <f t="shared" si="88"/>
        <v>9.8687499999997073</v>
      </c>
    </row>
    <row r="1584" spans="120:121" x14ac:dyDescent="0.35">
      <c r="DP1584" s="72">
        <v>1980</v>
      </c>
      <c r="DQ1584" s="90">
        <f t="shared" si="88"/>
        <v>9.8749999999997069</v>
      </c>
    </row>
    <row r="1585" spans="120:121" x14ac:dyDescent="0.35">
      <c r="DP1585" s="72">
        <v>1981</v>
      </c>
      <c r="DQ1585" s="90">
        <f t="shared" si="88"/>
        <v>9.8812499999997065</v>
      </c>
    </row>
    <row r="1586" spans="120:121" x14ac:dyDescent="0.35">
      <c r="DP1586" s="72">
        <v>1982</v>
      </c>
      <c r="DQ1586" s="90">
        <f t="shared" si="88"/>
        <v>9.8874999999997062</v>
      </c>
    </row>
    <row r="1587" spans="120:121" x14ac:dyDescent="0.35">
      <c r="DP1587" s="72">
        <v>1983</v>
      </c>
      <c r="DQ1587" s="90">
        <f t="shared" si="88"/>
        <v>9.8937499999997058</v>
      </c>
    </row>
    <row r="1588" spans="120:121" x14ac:dyDescent="0.35">
      <c r="DP1588" s="72">
        <v>1984</v>
      </c>
      <c r="DQ1588" s="90">
        <f t="shared" si="88"/>
        <v>9.8999999999997055</v>
      </c>
    </row>
    <row r="1589" spans="120:121" x14ac:dyDescent="0.35">
      <c r="DP1589" s="72">
        <v>1985</v>
      </c>
      <c r="DQ1589" s="90">
        <f t="shared" si="88"/>
        <v>9.9062499999997051</v>
      </c>
    </row>
    <row r="1590" spans="120:121" x14ac:dyDescent="0.35">
      <c r="DP1590" s="72">
        <v>1986</v>
      </c>
      <c r="DQ1590" s="90">
        <f t="shared" si="88"/>
        <v>9.9124999999997048</v>
      </c>
    </row>
    <row r="1591" spans="120:121" x14ac:dyDescent="0.35">
      <c r="DP1591" s="72">
        <v>1987</v>
      </c>
      <c r="DQ1591" s="90">
        <f t="shared" si="88"/>
        <v>9.9187499999997044</v>
      </c>
    </row>
    <row r="1592" spans="120:121" x14ac:dyDescent="0.35">
      <c r="DP1592" s="72">
        <v>1988</v>
      </c>
      <c r="DQ1592" s="90">
        <f t="shared" si="88"/>
        <v>9.9249999999997041</v>
      </c>
    </row>
    <row r="1593" spans="120:121" x14ac:dyDescent="0.35">
      <c r="DP1593" s="72">
        <v>1989</v>
      </c>
      <c r="DQ1593" s="90">
        <f t="shared" si="88"/>
        <v>9.9312499999997037</v>
      </c>
    </row>
    <row r="1594" spans="120:121" x14ac:dyDescent="0.35">
      <c r="DP1594" s="72">
        <v>1990</v>
      </c>
      <c r="DQ1594" s="90">
        <f t="shared" si="88"/>
        <v>9.9374999999997033</v>
      </c>
    </row>
    <row r="1595" spans="120:121" x14ac:dyDescent="0.35">
      <c r="DP1595" s="72">
        <v>1991</v>
      </c>
      <c r="DQ1595" s="90">
        <f t="shared" si="88"/>
        <v>9.943749999999703</v>
      </c>
    </row>
    <row r="1596" spans="120:121" x14ac:dyDescent="0.35">
      <c r="DP1596" s="72">
        <v>1992</v>
      </c>
      <c r="DQ1596" s="90">
        <f t="shared" si="88"/>
        <v>9.9499999999997026</v>
      </c>
    </row>
    <row r="1597" spans="120:121" x14ac:dyDescent="0.35">
      <c r="DP1597" s="72">
        <v>1993</v>
      </c>
      <c r="DQ1597" s="90">
        <f t="shared" si="88"/>
        <v>9.9562499999997023</v>
      </c>
    </row>
    <row r="1598" spans="120:121" x14ac:dyDescent="0.35">
      <c r="DP1598" s="72">
        <v>1994</v>
      </c>
      <c r="DQ1598" s="90">
        <f t="shared" si="88"/>
        <v>9.9624999999997019</v>
      </c>
    </row>
    <row r="1599" spans="120:121" x14ac:dyDescent="0.35">
      <c r="DP1599" s="72">
        <v>1995</v>
      </c>
      <c r="DQ1599" s="90">
        <f t="shared" si="88"/>
        <v>9.9687499999997016</v>
      </c>
    </row>
    <row r="1600" spans="120:121" x14ac:dyDescent="0.35">
      <c r="DP1600" s="72">
        <v>1996</v>
      </c>
      <c r="DQ1600" s="90">
        <f t="shared" si="88"/>
        <v>9.9749999999997012</v>
      </c>
    </row>
    <row r="1601" spans="120:121" x14ac:dyDescent="0.35">
      <c r="DP1601" s="72">
        <v>1997</v>
      </c>
      <c r="DQ1601" s="90">
        <f t="shared" si="88"/>
        <v>9.9812499999997009</v>
      </c>
    </row>
    <row r="1602" spans="120:121" x14ac:dyDescent="0.35">
      <c r="DP1602" s="72">
        <v>1998</v>
      </c>
      <c r="DQ1602" s="90">
        <f t="shared" si="88"/>
        <v>9.9874999999997005</v>
      </c>
    </row>
    <row r="1603" spans="120:121" x14ac:dyDescent="0.35">
      <c r="DP1603" s="72">
        <v>1999</v>
      </c>
      <c r="DQ1603" s="90">
        <f t="shared" si="88"/>
        <v>9.9937499999997002</v>
      </c>
    </row>
    <row r="1604" spans="120:121" x14ac:dyDescent="0.35">
      <c r="DP1604" s="72">
        <v>2000</v>
      </c>
      <c r="DQ1604" s="90">
        <f t="shared" si="88"/>
        <v>9.9999999999996998</v>
      </c>
    </row>
    <row r="1605" spans="120:121" x14ac:dyDescent="0.35">
      <c r="DP1605" s="72" t="s">
        <v>290</v>
      </c>
      <c r="DQ1605" s="90">
        <v>10</v>
      </c>
    </row>
  </sheetData>
  <mergeCells count="39">
    <mergeCell ref="CZ2:DA2"/>
    <mergeCell ref="DB2:DC2"/>
    <mergeCell ref="DD2:DE2"/>
    <mergeCell ref="T2:U2"/>
    <mergeCell ref="V2:W2"/>
    <mergeCell ref="CQ2:CR2"/>
    <mergeCell ref="CS2:CT2"/>
    <mergeCell ref="CU2:CV2"/>
    <mergeCell ref="CW2:CX2"/>
    <mergeCell ref="DP1:DW1"/>
    <mergeCell ref="BU1:BV1"/>
    <mergeCell ref="BX1:BY1"/>
    <mergeCell ref="BZ1:CA1"/>
    <mergeCell ref="CB1:CC1"/>
    <mergeCell ref="CD1:CE1"/>
    <mergeCell ref="CG1:CH1"/>
    <mergeCell ref="CJ1:CM1"/>
    <mergeCell ref="CN1:CO1"/>
    <mergeCell ref="CQ1:CX1"/>
    <mergeCell ref="CZ1:DE1"/>
    <mergeCell ref="DG1:DN1"/>
    <mergeCell ref="BS1:BT1"/>
    <mergeCell ref="AO1:AP1"/>
    <mergeCell ref="AR1:AS1"/>
    <mergeCell ref="AU1:AX1"/>
    <mergeCell ref="AZ1:BB1"/>
    <mergeCell ref="BC1:BD1"/>
    <mergeCell ref="BE1:BF1"/>
    <mergeCell ref="BG1:BH1"/>
    <mergeCell ref="BI1:BJ1"/>
    <mergeCell ref="BL1:BN1"/>
    <mergeCell ref="BO1:BP1"/>
    <mergeCell ref="BQ1:BR1"/>
    <mergeCell ref="AH1:AK1"/>
    <mergeCell ref="K1:O1"/>
    <mergeCell ref="Q1:R1"/>
    <mergeCell ref="T1:W1"/>
    <mergeCell ref="Y1:AB1"/>
    <mergeCell ref="AD1:A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vt:lpstr>
      <vt:lpstr>Summary</vt:lpstr>
      <vt:lpstr>Horizontal 1.1 to 1.7</vt:lpstr>
      <vt:lpstr>Criteria 3.1 to 3.5</vt:lpstr>
      <vt:lpstr>VLOOKUP etc.</vt:lpstr>
      <vt:lpstr>'VLOOKUP etc.'!Alternative_cement</vt:lpstr>
      <vt:lpstr>'VLOOKUP etc.'!EN_197_1_class_cement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DONATELLO Shane (JRC-SEVILLA)</dc:creator>
  <cp:lastModifiedBy>DONATELLO Shane (JRC-SEVILLA)</cp:lastModifiedBy>
  <dcterms:created xsi:type="dcterms:W3CDTF">2021-02-25T17:05:48Z</dcterms:created>
  <dcterms:modified xsi:type="dcterms:W3CDTF">2021-08-17T20:16:40Z</dcterms:modified>
</cp:coreProperties>
</file>